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1055" activeTab="1"/>
  </bookViews>
  <sheets>
    <sheet name="ปร 4" sheetId="4" r:id="rId1"/>
    <sheet name="ปร.5" sheetId="3" r:id="rId2"/>
    <sheet name="เสนอราคา ปร.5" sheetId="8" r:id="rId3"/>
    <sheet name="เสนอ ปร4" sheetId="1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2" l="1"/>
  <c r="B54" i="12"/>
  <c r="Q45" i="12"/>
  <c r="N45" i="12"/>
  <c r="R45" i="12" s="1"/>
  <c r="Q44" i="12"/>
  <c r="N44" i="12"/>
  <c r="R44" i="12" s="1"/>
  <c r="Q43" i="12"/>
  <c r="R43" i="12" s="1"/>
  <c r="N43" i="12"/>
  <c r="P43" i="12" s="1"/>
  <c r="Q42" i="12"/>
  <c r="N42" i="12"/>
  <c r="R42" i="12" s="1"/>
  <c r="Q41" i="12"/>
  <c r="N41" i="12"/>
  <c r="R41" i="12" s="1"/>
  <c r="Q40" i="12"/>
  <c r="R40" i="12" s="1"/>
  <c r="N40" i="12"/>
  <c r="P40" i="12" s="1"/>
  <c r="Q39" i="12"/>
  <c r="N39" i="12"/>
  <c r="R39" i="12" s="1"/>
  <c r="Q38" i="12"/>
  <c r="N38" i="12"/>
  <c r="R38" i="12" s="1"/>
  <c r="C74" i="12"/>
  <c r="C73" i="12"/>
  <c r="C59" i="12"/>
  <c r="C58" i="12"/>
  <c r="C50" i="12"/>
  <c r="C49" i="12"/>
  <c r="B44" i="12"/>
  <c r="B43" i="12"/>
  <c r="B42" i="12"/>
  <c r="B41" i="12"/>
  <c r="C40" i="12"/>
  <c r="B40" i="12"/>
  <c r="B39" i="12"/>
  <c r="B38" i="12"/>
  <c r="C35" i="12"/>
  <c r="C34" i="12"/>
  <c r="C31" i="12"/>
  <c r="C26" i="12"/>
  <c r="C25" i="12"/>
  <c r="Q19" i="12"/>
  <c r="P19" i="12"/>
  <c r="C19" i="12" s="1"/>
  <c r="Q18" i="12"/>
  <c r="O18" i="12"/>
  <c r="P18" i="12" s="1"/>
  <c r="C18" i="12" s="1"/>
  <c r="O17" i="12"/>
  <c r="P17" i="12" s="1"/>
  <c r="C17" i="12" s="1"/>
  <c r="O16" i="12"/>
  <c r="Q16" i="12" s="1"/>
  <c r="Q15" i="12"/>
  <c r="P15" i="12"/>
  <c r="C11" i="12"/>
  <c r="C12" i="12" s="1"/>
  <c r="C10" i="12"/>
  <c r="C9" i="12"/>
  <c r="C8" i="12"/>
  <c r="C7" i="12"/>
  <c r="F61" i="4"/>
  <c r="I61" i="4" s="1"/>
  <c r="H61" i="4"/>
  <c r="F58" i="4"/>
  <c r="H58" i="4"/>
  <c r="I58" i="4"/>
  <c r="C23" i="4"/>
  <c r="C15" i="4"/>
  <c r="R46" i="12" l="1"/>
  <c r="P39" i="12"/>
  <c r="P42" i="12"/>
  <c r="P45" i="12"/>
  <c r="P38" i="12"/>
  <c r="P41" i="12"/>
  <c r="P44" i="12"/>
  <c r="Q17" i="12"/>
  <c r="C13" i="12"/>
  <c r="C14" i="12"/>
  <c r="P16" i="12"/>
  <c r="O19" i="4"/>
  <c r="O21" i="4"/>
  <c r="C14" i="4"/>
  <c r="C13" i="4"/>
  <c r="C12" i="4"/>
  <c r="C11" i="4"/>
  <c r="C10" i="4"/>
  <c r="P46" i="12" l="1"/>
  <c r="C16" i="12"/>
  <c r="P20" i="12"/>
  <c r="C60" i="4"/>
  <c r="C20" i="12" l="1"/>
  <c r="C42" i="4"/>
  <c r="C37" i="4"/>
  <c r="C36" i="4"/>
  <c r="C33" i="4"/>
  <c r="O20" i="4"/>
  <c r="C17" i="4"/>
  <c r="H60" i="4" l="1"/>
  <c r="F62" i="4"/>
  <c r="F63" i="4"/>
  <c r="H32" i="4"/>
  <c r="H37" i="4"/>
  <c r="H39" i="4"/>
  <c r="H41" i="4"/>
  <c r="H42" i="4"/>
  <c r="H44" i="4"/>
  <c r="H46" i="4"/>
  <c r="H55" i="4"/>
  <c r="H57" i="4"/>
  <c r="H79" i="4"/>
  <c r="H80" i="4"/>
  <c r="H81" i="4"/>
  <c r="H82" i="4"/>
  <c r="H83" i="4"/>
  <c r="H84" i="4"/>
  <c r="F32" i="4"/>
  <c r="F37" i="4"/>
  <c r="F39" i="4"/>
  <c r="F41" i="4"/>
  <c r="F42" i="4"/>
  <c r="F44" i="4"/>
  <c r="F46" i="4"/>
  <c r="F55" i="4"/>
  <c r="F57" i="4"/>
  <c r="F79" i="4"/>
  <c r="F80" i="4"/>
  <c r="F81" i="4"/>
  <c r="F82" i="4"/>
  <c r="F83" i="4"/>
  <c r="F84" i="4"/>
  <c r="E64" i="4"/>
  <c r="Q47" i="4"/>
  <c r="Q46" i="4"/>
  <c r="Q45" i="4"/>
  <c r="Q44" i="4"/>
  <c r="Q43" i="4"/>
  <c r="Q42" i="4"/>
  <c r="Q41" i="4"/>
  <c r="Q40" i="4"/>
  <c r="N41" i="4"/>
  <c r="P41" i="4" s="1"/>
  <c r="N42" i="4"/>
  <c r="N44" i="4"/>
  <c r="N46" i="4"/>
  <c r="P46" i="4" s="1"/>
  <c r="N47" i="4"/>
  <c r="P47" i="4" s="1"/>
  <c r="B43" i="4"/>
  <c r="B44" i="4"/>
  <c r="B45" i="4"/>
  <c r="B46" i="4"/>
  <c r="B55" i="4"/>
  <c r="B42" i="4"/>
  <c r="B41" i="4"/>
  <c r="B40" i="4"/>
  <c r="Q20" i="4"/>
  <c r="Q22" i="4"/>
  <c r="P20" i="4"/>
  <c r="C20" i="4" s="1"/>
  <c r="H20" i="4" s="1"/>
  <c r="P22" i="4"/>
  <c r="C22" i="4" s="1"/>
  <c r="Q21" i="4"/>
  <c r="P19" i="4"/>
  <c r="C19" i="4" s="1"/>
  <c r="Q18" i="4"/>
  <c r="H64" i="4"/>
  <c r="F45" i="4"/>
  <c r="H43" i="4"/>
  <c r="F40" i="4"/>
  <c r="F36" i="4"/>
  <c r="H34" i="4"/>
  <c r="H33" i="4"/>
  <c r="H14" i="4"/>
  <c r="H13" i="4"/>
  <c r="H12" i="4"/>
  <c r="H11" i="4"/>
  <c r="H10" i="4"/>
  <c r="I55" i="4" l="1"/>
  <c r="F60" i="4"/>
  <c r="I60" i="4" s="1"/>
  <c r="H45" i="4"/>
  <c r="I45" i="4" s="1"/>
  <c r="I57" i="4"/>
  <c r="I39" i="4"/>
  <c r="H62" i="4"/>
  <c r="I62" i="4" s="1"/>
  <c r="R44" i="4"/>
  <c r="H63" i="4"/>
  <c r="I63" i="4" s="1"/>
  <c r="Q19" i="4"/>
  <c r="I32" i="4"/>
  <c r="I42" i="4"/>
  <c r="I81" i="4"/>
  <c r="P21" i="4"/>
  <c r="C21" i="4" s="1"/>
  <c r="H21" i="4" s="1"/>
  <c r="I80" i="4"/>
  <c r="I79" i="4"/>
  <c r="F33" i="4"/>
  <c r="I33" i="4" s="1"/>
  <c r="N45" i="4"/>
  <c r="R45" i="4" s="1"/>
  <c r="I41" i="4"/>
  <c r="F14" i="4"/>
  <c r="I14" i="4" s="1"/>
  <c r="R42" i="4"/>
  <c r="P44" i="4"/>
  <c r="H36" i="4"/>
  <c r="I36" i="4" s="1"/>
  <c r="N40" i="4"/>
  <c r="P40" i="4" s="1"/>
  <c r="I84" i="4"/>
  <c r="I46" i="4"/>
  <c r="I83" i="4"/>
  <c r="I37" i="4"/>
  <c r="P18" i="4"/>
  <c r="C18" i="4" s="1"/>
  <c r="H18" i="4" s="1"/>
  <c r="R46" i="4"/>
  <c r="I82" i="4"/>
  <c r="I44" i="4"/>
  <c r="H22" i="4"/>
  <c r="F22" i="4"/>
  <c r="F19" i="4"/>
  <c r="H19" i="4"/>
  <c r="F34" i="4"/>
  <c r="I34" i="4" s="1"/>
  <c r="F20" i="4"/>
  <c r="I20" i="4" s="1"/>
  <c r="H40" i="4"/>
  <c r="I40" i="4" s="1"/>
  <c r="F13" i="4"/>
  <c r="I13" i="4" s="1"/>
  <c r="P42" i="4"/>
  <c r="F64" i="4"/>
  <c r="I64" i="4" s="1"/>
  <c r="F12" i="4"/>
  <c r="I12" i="4" s="1"/>
  <c r="R47" i="4"/>
  <c r="R41" i="4"/>
  <c r="F35" i="4"/>
  <c r="H35" i="4"/>
  <c r="N43" i="4"/>
  <c r="F43" i="4"/>
  <c r="I43" i="4" s="1"/>
  <c r="F11" i="4"/>
  <c r="I11" i="4" s="1"/>
  <c r="F10" i="4"/>
  <c r="I10" i="4" s="1"/>
  <c r="C2" i="12"/>
  <c r="C1" i="12"/>
  <c r="B12" i="8"/>
  <c r="B10" i="8"/>
  <c r="C4" i="3"/>
  <c r="R40" i="4" l="1"/>
  <c r="H23" i="4"/>
  <c r="F21" i="4"/>
  <c r="I21" i="4" s="1"/>
  <c r="I22" i="4"/>
  <c r="P45" i="4"/>
  <c r="F18" i="4"/>
  <c r="I18" i="4" s="1"/>
  <c r="P23" i="4"/>
  <c r="I19" i="4"/>
  <c r="I35" i="4"/>
  <c r="C16" i="4"/>
  <c r="H15" i="4"/>
  <c r="F15" i="4"/>
  <c r="R43" i="4"/>
  <c r="R48" i="4" s="1"/>
  <c r="C59" i="4" s="1"/>
  <c r="P43" i="4"/>
  <c r="H17" i="4"/>
  <c r="F17" i="4"/>
  <c r="F23" i="4" l="1"/>
  <c r="I23" i="4" s="1"/>
  <c r="I15" i="4"/>
  <c r="P48" i="4"/>
  <c r="C56" i="4" s="1"/>
  <c r="H56" i="4" s="1"/>
  <c r="H59" i="4"/>
  <c r="F59" i="4"/>
  <c r="I17" i="4"/>
  <c r="F16" i="4"/>
  <c r="H16" i="4"/>
  <c r="I59" i="4" l="1"/>
  <c r="F56" i="4"/>
  <c r="F91" i="4" s="1"/>
  <c r="H91" i="4"/>
  <c r="I16" i="4"/>
  <c r="I56" i="4" l="1"/>
  <c r="I91" i="4" s="1"/>
  <c r="I92" i="4" s="1"/>
  <c r="A5" i="8"/>
  <c r="C92" i="4" l="1"/>
  <c r="E13" i="3"/>
  <c r="E15" i="3"/>
  <c r="C12" i="3" l="1"/>
  <c r="E14" i="3" l="1"/>
  <c r="E12" i="3" l="1"/>
  <c r="E19" i="3" s="1"/>
  <c r="C21" i="3" l="1"/>
</calcChain>
</file>

<file path=xl/sharedStrings.xml><?xml version="1.0" encoding="utf-8"?>
<sst xmlns="http://schemas.openxmlformats.org/spreadsheetml/2006/main" count="493" uniqueCount="154">
  <si>
    <t>ฝ่ายประมาณราคา</t>
  </si>
  <si>
    <t>ลบ.ม.</t>
  </si>
  <si>
    <t>นายช่างโยธาชำนาญงาน</t>
  </si>
  <si>
    <t>เมื่อวันที่.....................................................</t>
  </si>
  <si>
    <t>หัวหน้าฝ่ายแบบแผนและก่อสร้าง</t>
  </si>
  <si>
    <t>ลำดับ</t>
  </si>
  <si>
    <t>รายการ</t>
  </si>
  <si>
    <t>จำนวน</t>
  </si>
  <si>
    <t>หน่วย</t>
  </si>
  <si>
    <t>ค่าวัสดุ</t>
  </si>
  <si>
    <t>ค่าแรงงาน</t>
  </si>
  <si>
    <t>รวมค่าแรง</t>
  </si>
  <si>
    <t>หมายเหตุ</t>
  </si>
  <si>
    <t>ต่อหน่วย</t>
  </si>
  <si>
    <t>คิดเป็นเงิน</t>
  </si>
  <si>
    <t>และค่าวัสดุ</t>
  </si>
  <si>
    <t>กก.</t>
  </si>
  <si>
    <t>ตร.ม.</t>
  </si>
  <si>
    <t>รวมราคาวัสดุและแรงงานทั้งหมด</t>
  </si>
  <si>
    <t>คิดเป็นราคารวมค่างานทั้งหมดเพียง</t>
  </si>
  <si>
    <t>ไม้แบบ</t>
  </si>
  <si>
    <t>สถานที่ก่อสร้าง</t>
  </si>
  <si>
    <t xml:space="preserve">เจ้าของโครงการ  </t>
  </si>
  <si>
    <t>เทศบาลตำบลสันทรายหลวง   อ. สันทราย จ. เชียงใหม่</t>
  </si>
  <si>
    <t>กองช่าง เทศบาลตำบลสันทรายหลวง</t>
  </si>
  <si>
    <t>ตะปู</t>
  </si>
  <si>
    <t>ค่าแรงประกอบแบบ</t>
  </si>
  <si>
    <t>ม.</t>
  </si>
  <si>
    <t>ประมาณราคาตามแบบ  ปร.4</t>
  </si>
  <si>
    <t>รวม</t>
  </si>
  <si>
    <t>ลำดับที่</t>
  </si>
  <si>
    <t>ค่างานต้นทุน</t>
  </si>
  <si>
    <t>Factor F</t>
  </si>
  <si>
    <t xml:space="preserve"> </t>
  </si>
  <si>
    <t>(บาท)</t>
  </si>
  <si>
    <t>เงินล่วงหน้าจ่าย           0%</t>
  </si>
  <si>
    <t>พื้นที่ปกติ</t>
  </si>
  <si>
    <t>สรุป</t>
  </si>
  <si>
    <t>รวมค่าก่อสร้างเป็นเงิน</t>
  </si>
  <si>
    <t>(ตัวอักษร)</t>
  </si>
  <si>
    <t>ขนาดหรือเนื้อที่</t>
  </si>
  <si>
    <t>-</t>
  </si>
  <si>
    <t>ตารางเมตร</t>
  </si>
  <si>
    <t>เฉลี่ยราคาประมาณ</t>
  </si>
  <si>
    <t>บาท/เมตร</t>
  </si>
  <si>
    <t xml:space="preserve"> K =  0.25 + 0.15* It/Io + 0.10* Ct/Co + 0.40* Mt/Mo + 0.10* St/So</t>
  </si>
  <si>
    <t>………………………….......……….ประมาณราคา</t>
  </si>
  <si>
    <t xml:space="preserve">คณะกรรมการกำหนดราคากลางได้ตรวจสอบแล้ว เห็นชอบกับราคาจ้าง </t>
  </si>
  <si>
    <t>จึงได้ลงลายมือชื่อไว้เป็นหลักฐาน</t>
  </si>
  <si>
    <t>……………………….......………….ประมาณราคา</t>
  </si>
  <si>
    <t>…………….......………………..    ประธานกรรมการฯ</t>
  </si>
  <si>
    <t>……………….......…………….    กรรมการฯ</t>
  </si>
  <si>
    <t>…………….......……………….    กรรมการฯ</t>
  </si>
  <si>
    <r>
      <t xml:space="preserve">สูตรค่า K งานอาคาร </t>
    </r>
    <r>
      <rPr>
        <sz val="14"/>
        <color indexed="8"/>
        <rFont val="Angsana New"/>
        <family val="1"/>
      </rPr>
      <t xml:space="preserve">              </t>
    </r>
  </si>
  <si>
    <r>
      <t xml:space="preserve">ประเภทงาน </t>
    </r>
    <r>
      <rPr>
        <sz val="14"/>
        <color indexed="8"/>
        <rFont val="Angsana New"/>
        <family val="1"/>
      </rPr>
      <t xml:space="preserve">          อาคาร     </t>
    </r>
  </si>
  <si>
    <r>
      <t xml:space="preserve">เจ้าของโครงการ    </t>
    </r>
    <r>
      <rPr>
        <sz val="14"/>
        <color indexed="8"/>
        <rFont val="Angsana New"/>
        <family val="1"/>
      </rPr>
      <t xml:space="preserve"> เทศบาลตำบลสันทรายหลวง</t>
    </r>
  </si>
  <si>
    <r>
      <t>หน่วยงานออกแบบแปลนและรายการ</t>
    </r>
    <r>
      <rPr>
        <sz val="14"/>
        <color indexed="8"/>
        <rFont val="Angsana New"/>
        <family val="1"/>
      </rPr>
      <t xml:space="preserve">     กองช่างเทศบาลตำบลสันทรายหลวง</t>
    </r>
  </si>
  <si>
    <t>ตามหนังสือ ที่  กค 0405.3/ว364</t>
  </si>
  <si>
    <t>ลงวันที่ 15  กันยายน 2559</t>
  </si>
  <si>
    <t>ดอกเบี้ยเงินกู้                6%</t>
  </si>
  <si>
    <t>ภาษี                           7%</t>
  </si>
  <si>
    <t>เงินประกันผลงานหัก    0%</t>
  </si>
  <si>
    <t>ทรายหยาบรองพื้น</t>
  </si>
  <si>
    <t xml:space="preserve">  หัวหน้าฝ่ายก่อสร้างและแบบแผน</t>
  </si>
  <si>
    <t xml:space="preserve">            (นายชัยวัฒน์  ใฝคำ)</t>
  </si>
  <si>
    <t xml:space="preserve">           (นายสุรพันธ์  ปันศิริ)</t>
  </si>
  <si>
    <t xml:space="preserve">                นายช่างโยธา </t>
  </si>
  <si>
    <t xml:space="preserve">                          ลงชื่อ......................................................................(ผู้เสนอราคา)</t>
  </si>
  <si>
    <t>หจก./บริษัท/ห้างร้าน............................................................................</t>
  </si>
  <si>
    <t>เสนอราคาเมื่อวันที่................เดือน.............................................พ.ศ...............................</t>
  </si>
  <si>
    <t xml:space="preserve">แบบสรุปใบเสนอราคาค่าก่อสร้าง                                                                                                                                                  </t>
  </si>
  <si>
    <t xml:space="preserve">                                     (...................................................................)</t>
  </si>
  <si>
    <t xml:space="preserve">สถานที่ก่อสร้าง   </t>
  </si>
  <si>
    <t>งาน</t>
  </si>
  <si>
    <t>งานโครงสร้าง</t>
  </si>
  <si>
    <t>ตู้โหลดเซ็นเตอร์</t>
  </si>
  <si>
    <t>ชุด</t>
  </si>
  <si>
    <t>งานขุดดิน</t>
  </si>
  <si>
    <t>คอนกรีตหยาบ 180 กก./ตร.ซม.</t>
  </si>
  <si>
    <t>คอนกรีตโครงสร้าง 240 กก./ตร.ซม.</t>
  </si>
  <si>
    <t>ลบ.ฟ</t>
  </si>
  <si>
    <t>คร่าวรัดแบบ</t>
  </si>
  <si>
    <t>เหล็กเสริม DB 12 มม. SD 40</t>
  </si>
  <si>
    <t>เหล็กเสริม DB 16 มม. SD 40</t>
  </si>
  <si>
    <t>เหล็กเสริม DB 20 มม. SD 40</t>
  </si>
  <si>
    <t>เหล็กเสริม RB 6 มม. SR 24</t>
  </si>
  <si>
    <t>เหล็กเสริม RB 9 มม. SR 24</t>
  </si>
  <si>
    <t xml:space="preserve"> ลวดผูกเหล็ก</t>
  </si>
  <si>
    <t xml:space="preserve"> WIRE MESH 4 มม. @ 0.20x0.20 ม.</t>
  </si>
  <si>
    <t>งานรื้อทุบโครงสร้างพื้น ค.ส.ล.เดิม</t>
  </si>
  <si>
    <t>งานฉาบปูน</t>
  </si>
  <si>
    <t>งานสีน้ำพลาสติก</t>
  </si>
  <si>
    <t>งานปูกระเบื้องพื้น 16"x16"</t>
  </si>
  <si>
    <t>ห้องโถง</t>
  </si>
  <si>
    <t>หาน้ำหนักเหล็กโครงสร้าง</t>
  </si>
  <si>
    <t>ประเภทเหล็ก</t>
  </si>
  <si>
    <t>น้ำหนัก (กก.)/ม.</t>
  </si>
  <si>
    <t>จำนวนเหล็ก(ม.)</t>
  </si>
  <si>
    <t>น้ำหนักเหล็ก(กก.)</t>
  </si>
  <si>
    <t>จำนวน (เส้น)</t>
  </si>
  <si>
    <t>DB 12 mm.</t>
  </si>
  <si>
    <t>DB 16 mm.</t>
  </si>
  <si>
    <t>DB 20 mm.</t>
  </si>
  <si>
    <t>RB 6 mm.</t>
  </si>
  <si>
    <t>RB 9 mm.</t>
  </si>
  <si>
    <t>จำนวนเหล็ก(ท่อน)</t>
  </si>
  <si>
    <t>น้ำหนักเหล็ก(กก./ท่อน)</t>
  </si>
  <si>
    <t>น้ำหนักรวม(กก)</t>
  </si>
  <si>
    <t>พื้นที่ทาสี(ท่อน/ตร.ม.)</t>
  </si>
  <si>
    <t>พื้นที่ทาสีรวม(ตร.ม.)</t>
  </si>
  <si>
    <t xml:space="preserve"> เหล็กกลม  Ø 4"x3.2 มม. (นน 49 กก/ท่อน)</t>
  </si>
  <si>
    <t xml:space="preserve"> เหล็กกลม  Ø 3"x3.2 มม. (นน 41  กก/ท่อน)</t>
  </si>
  <si>
    <t xml:space="preserve"> เหล็กกลม  Ø 2"x3.2 มม. (นน 26 กก/ท่อน)</t>
  </si>
  <si>
    <t xml:space="preserve"> เหล็กกล่อง 150x50x3.2 มม. (นน 54.5 กก/ท่อน)</t>
  </si>
  <si>
    <t xml:space="preserve"> เหล็กกล่อง 150x50x2.3 มม. (นน 36 กก/ท่อน)</t>
  </si>
  <si>
    <t xml:space="preserve"> เหล็กกล่อง 100x50x3.2 มม. (นน 40 กก/ท่อน)</t>
  </si>
  <si>
    <t xml:space="preserve"> เหล็กกล่อง 50x50x2.3 มม. (นน 19กก/ท่อน)</t>
  </si>
  <si>
    <t>งานหลังคา</t>
  </si>
  <si>
    <t>ท่อน</t>
  </si>
  <si>
    <t>ค่าแรงเชื่อมโครงหลังคา</t>
  </si>
  <si>
    <t>J-Boilt 4 - 12 mm.พร้อมเพลทหัวเสาหนา 6.00 mm.</t>
  </si>
  <si>
    <t>งานสีน้ำมันทาโครงหลังคา</t>
  </si>
  <si>
    <t>วัสดุมุงแมททัลชีท หนา 0.47 อลูซิ้งค์มีฉนวนกันความร้อน</t>
  </si>
  <si>
    <t>ชนิดฉนวนกันความร้อน</t>
  </si>
  <si>
    <t>ครอบชนพนัง (เมททัลชีท)</t>
  </si>
  <si>
    <t>ครอบปิดชาย (เมททัลชีท)</t>
  </si>
  <si>
    <t>รางรินรับน้ำฝน</t>
  </si>
  <si>
    <t>รวมค่าวัสดุ+ค่าแรง</t>
  </si>
  <si>
    <t>ท่อ PVC 3" ชั้น 8.5 รับน้ำจากรางริน</t>
  </si>
  <si>
    <t>รวมข้อต่อ</t>
  </si>
  <si>
    <t>หมวดงานไฟฟ้า</t>
  </si>
  <si>
    <t>ชุดโคมไฟฟ้า 2x36 พร้อมขาเหล็กแขวน คู่</t>
  </si>
  <si>
    <t>ชุดสวิตส์ฝา 1 ช่องสวิตส์ พร้อมบล็อกลอย</t>
  </si>
  <si>
    <t>พัดลมอุตสาหกรรมติดเสา 26"</t>
  </si>
  <si>
    <t>งานเดินเมนต์สายไฟฟ้าร้อยท่อและต่อระบบไฟฟ้า</t>
  </si>
  <si>
    <t>หาน้ำหนักเหล็กรูปพรรณ</t>
  </si>
  <si>
    <r>
      <t xml:space="preserve">ประมาณราคาโครงการ  </t>
    </r>
    <r>
      <rPr>
        <sz val="16"/>
        <rFont val="Angsana New"/>
        <family val="1"/>
      </rPr>
      <t xml:space="preserve">    </t>
    </r>
  </si>
  <si>
    <r>
      <rPr>
        <b/>
        <sz val="16"/>
        <rFont val="Angsana New"/>
        <family val="1"/>
      </rPr>
      <t>แบบ  ปร.4</t>
    </r>
    <r>
      <rPr>
        <sz val="16"/>
        <rFont val="Angsana New"/>
        <family val="1"/>
      </rPr>
      <t xml:space="preserve">    </t>
    </r>
  </si>
  <si>
    <r>
      <t>ประมาณการโดย</t>
    </r>
    <r>
      <rPr>
        <sz val="16"/>
        <rFont val="Angsana New"/>
        <family val="1"/>
      </rPr>
      <t xml:space="preserve">     นายสุรพันธ์   ปันศิริ .............................................................................</t>
    </r>
  </si>
  <si>
    <r>
      <t xml:space="preserve">ประมาณการโดย </t>
    </r>
    <r>
      <rPr>
        <sz val="16"/>
        <rFont val="Angsana New"/>
        <family val="1"/>
      </rPr>
      <t xml:space="preserve">   นายชัยวัฒน์  ใฝคำ ...........................................................................                                    </t>
    </r>
  </si>
  <si>
    <r>
      <t>ประมาณราคา    เมื่อวันที่</t>
    </r>
    <r>
      <rPr>
        <sz val="14"/>
        <color indexed="8"/>
        <rFont val="Angsana New"/>
        <family val="1"/>
      </rPr>
      <t xml:space="preserve"> 14   เดือนมิถุนายน พ.ศ.  2562                                                   ใช้ราคาพานิชย์จังหวัดเดือน พฤษภาคม พ.ศ.  2562</t>
    </r>
  </si>
  <si>
    <t>ป้ายประชาสัมพันธ์โครงการ</t>
  </si>
  <si>
    <r>
      <t xml:space="preserve">แบบสรุปผลการประมาณราคาค่าก่อสร้าง                                                                                                                                     </t>
    </r>
    <r>
      <rPr>
        <b/>
        <sz val="12"/>
        <color theme="1"/>
        <rFont val="Angsana New"/>
        <family val="1"/>
      </rPr>
      <t xml:space="preserve">   แบบ ปร.5  </t>
    </r>
  </si>
  <si>
    <t>ต่อเติมศาลาเอนกประสงค์</t>
  </si>
  <si>
    <t>บริเวณศาลาเอนกประสงค์ง ม.9  ต.สันทรายน้อย อ.สันทราย  จ.เชียงใหม่</t>
  </si>
  <si>
    <t xml:space="preserve">พื้นคอนกรีตสำเร็จท้องเรียบ LL400 กก./ตร.ม. </t>
  </si>
  <si>
    <t>พื้นกลวง</t>
  </si>
  <si>
    <t>คิดเป็นราคาค่าก่อสร้างตามงบประมาณ</t>
  </si>
  <si>
    <t>J-Boilt 4 - 20 mm.พร้อมเพลทหัวเสาหนา 9.00 mm.</t>
  </si>
  <si>
    <t xml:space="preserve"> เหล็กกล่อง 100x50x2.3 มม. (นน 26.กก/ท่อน)</t>
  </si>
  <si>
    <t>จำนวน    4     แผ่น</t>
  </si>
  <si>
    <r>
      <t xml:space="preserve">ประเภทงาน </t>
    </r>
    <r>
      <rPr>
        <sz val="16"/>
        <color indexed="8"/>
        <rFont val="Angsana New"/>
        <family val="1"/>
      </rPr>
      <t xml:space="preserve">          อาคาร     </t>
    </r>
  </si>
  <si>
    <r>
      <t xml:space="preserve">เจ้าของโครงการ    </t>
    </r>
    <r>
      <rPr>
        <sz val="16"/>
        <color indexed="8"/>
        <rFont val="Angsana New"/>
        <family val="1"/>
      </rPr>
      <t xml:space="preserve"> เทศบาลตำบลสันทรายหลวง</t>
    </r>
  </si>
  <si>
    <r>
      <t xml:space="preserve">ใบเสนอราคา  </t>
    </r>
    <r>
      <rPr>
        <sz val="16"/>
        <rFont val="Angsana New"/>
        <family val="1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</si>
</sst>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  <numFmt numFmtId="190" formatCode="_-* #,##0.0000_-;\-* #,##0.0000_-;_-* &quot;-&quot;??_-;_-@_-"/>
    <numFmt numFmtId="191" formatCode="_(* #,##0.00_);_(* \(#,##0.00\);_(* &quot;-&quot;??_);_(@_)"/>
    <numFmt numFmtId="192" formatCode="_-* #,##0.0000_-;\-* #,##0.0000_-;_-* &quot;-&quot;??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Niramit AS"/>
    </font>
    <font>
      <sz val="14"/>
      <name val="Angsana New"/>
      <family val="1"/>
    </font>
    <font>
      <sz val="10"/>
      <name val="Arial"/>
      <family val="2"/>
    </font>
    <font>
      <sz val="14"/>
      <color theme="1"/>
      <name val="TH Niramit AS"/>
    </font>
    <font>
      <b/>
      <sz val="14"/>
      <color theme="1"/>
      <name val="Angsana New"/>
      <family val="1"/>
    </font>
    <font>
      <sz val="14"/>
      <color indexed="8"/>
      <name val="Angsana New"/>
      <family val="1"/>
    </font>
    <font>
      <sz val="14"/>
      <color theme="1"/>
      <name val="Angsana New"/>
      <family val="1"/>
    </font>
    <font>
      <sz val="10"/>
      <name val="Angsana New"/>
      <family val="1"/>
    </font>
    <font>
      <sz val="12"/>
      <color theme="1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6"/>
      <color rgb="FFFF0000"/>
      <name val="Angsana New"/>
      <family val="1"/>
    </font>
    <font>
      <sz val="14"/>
      <name val="AngsanaUPC"/>
      <family val="1"/>
      <charset val="222"/>
    </font>
    <font>
      <sz val="16"/>
      <name val="Angsana New"/>
      <family val="1"/>
    </font>
    <font>
      <sz val="16"/>
      <color indexed="10"/>
      <name val="Angsana New"/>
      <family val="1"/>
    </font>
    <font>
      <sz val="16"/>
      <color indexed="50"/>
      <name val="Angsana New"/>
      <family val="1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6"/>
      <color indexed="8"/>
      <name val="Angsana New"/>
      <family val="1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6" fillId="0" borderId="0"/>
  </cellStyleXfs>
  <cellXfs count="319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9" xfId="2" applyFont="1" applyBorder="1"/>
    <xf numFmtId="0" fontId="5" fillId="0" borderId="9" xfId="2" applyFont="1" applyBorder="1" applyAlignment="1">
      <alignment horizontal="left"/>
    </xf>
    <xf numFmtId="0" fontId="6" fillId="0" borderId="0" xfId="2" applyFont="1"/>
    <xf numFmtId="0" fontId="8" fillId="0" borderId="0" xfId="2" applyFont="1"/>
    <xf numFmtId="0" fontId="9" fillId="0" borderId="0" xfId="2" applyFont="1"/>
    <xf numFmtId="0" fontId="8" fillId="0" borderId="12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43" fontId="8" fillId="0" borderId="16" xfId="2" applyNumberFormat="1" applyFont="1" applyBorder="1"/>
    <xf numFmtId="0" fontId="10" fillId="0" borderId="16" xfId="2" applyFont="1" applyBorder="1" applyAlignment="1">
      <alignment horizontal="left"/>
    </xf>
    <xf numFmtId="0" fontId="10" fillId="0" borderId="15" xfId="2" applyFont="1" applyBorder="1"/>
    <xf numFmtId="191" fontId="8" fillId="0" borderId="18" xfId="1" applyNumberFormat="1" applyFont="1" applyBorder="1" applyAlignment="1">
      <alignment horizontal="center"/>
    </xf>
    <xf numFmtId="0" fontId="8" fillId="0" borderId="18" xfId="2" applyFont="1" applyBorder="1"/>
    <xf numFmtId="0" fontId="6" fillId="0" borderId="19" xfId="2" applyFont="1" applyBorder="1"/>
    <xf numFmtId="0" fontId="8" fillId="0" borderId="9" xfId="2" applyFont="1" applyBorder="1"/>
    <xf numFmtId="0" fontId="8" fillId="0" borderId="20" xfId="2" applyFont="1" applyBorder="1"/>
    <xf numFmtId="0" fontId="8" fillId="0" borderId="22" xfId="2" applyFont="1" applyBorder="1"/>
    <xf numFmtId="43" fontId="11" fillId="1" borderId="25" xfId="1" applyNumberFormat="1" applyFont="1" applyFill="1" applyBorder="1" applyAlignment="1">
      <alignment horizontal="right"/>
    </xf>
    <xf numFmtId="0" fontId="8" fillId="0" borderId="26" xfId="2" applyFont="1" applyBorder="1"/>
    <xf numFmtId="0" fontId="8" fillId="0" borderId="17" xfId="2" applyFont="1" applyBorder="1"/>
    <xf numFmtId="0" fontId="8" fillId="0" borderId="8" xfId="2" applyFont="1" applyBorder="1"/>
    <xf numFmtId="0" fontId="6" fillId="0" borderId="8" xfId="2" applyFont="1" applyBorder="1"/>
    <xf numFmtId="0" fontId="8" fillId="0" borderId="23" xfId="2" applyFont="1" applyBorder="1"/>
    <xf numFmtId="0" fontId="8" fillId="0" borderId="27" xfId="2" applyFont="1" applyBorder="1"/>
    <xf numFmtId="0" fontId="6" fillId="0" borderId="28" xfId="2" applyFont="1" applyBorder="1"/>
    <xf numFmtId="0" fontId="6" fillId="0" borderId="29" xfId="2" applyFont="1" applyBorder="1" applyAlignment="1">
      <alignment horizontal="center"/>
    </xf>
    <xf numFmtId="0" fontId="6" fillId="0" borderId="0" xfId="2" applyFont="1" applyBorder="1"/>
    <xf numFmtId="43" fontId="6" fillId="0" borderId="0" xfId="2" applyNumberFormat="1" applyFont="1" applyBorder="1"/>
    <xf numFmtId="43" fontId="6" fillId="0" borderId="29" xfId="2" applyNumberFormat="1" applyFont="1" applyBorder="1" applyAlignment="1">
      <alignment horizontal="center"/>
    </xf>
    <xf numFmtId="0" fontId="6" fillId="0" borderId="17" xfId="2" applyFont="1" applyBorder="1"/>
    <xf numFmtId="43" fontId="6" fillId="0" borderId="8" xfId="2" applyNumberFormat="1" applyFont="1" applyBorder="1"/>
    <xf numFmtId="0" fontId="8" fillId="0" borderId="19" xfId="2" applyFont="1" applyBorder="1"/>
    <xf numFmtId="0" fontId="8" fillId="0" borderId="0" xfId="2" applyFont="1" applyBorder="1"/>
    <xf numFmtId="0" fontId="8" fillId="0" borderId="28" xfId="2" applyFont="1" applyBorder="1"/>
    <xf numFmtId="0" fontId="8" fillId="0" borderId="0" xfId="2" applyFont="1" applyBorder="1" applyAlignment="1"/>
    <xf numFmtId="0" fontId="8" fillId="0" borderId="29" xfId="2" applyFont="1" applyBorder="1"/>
    <xf numFmtId="0" fontId="8" fillId="0" borderId="0" xfId="2" applyFont="1" applyBorder="1" applyAlignment="1">
      <alignment horizontal="left"/>
    </xf>
    <xf numFmtId="0" fontId="8" fillId="0" borderId="23" xfId="2" applyFont="1" applyBorder="1" applyAlignment="1">
      <alignment horizontal="left"/>
    </xf>
    <xf numFmtId="0" fontId="6" fillId="0" borderId="0" xfId="2" applyFont="1" applyAlignment="1"/>
    <xf numFmtId="0" fontId="6" fillId="0" borderId="0" xfId="2" applyFont="1" applyAlignment="1">
      <alignment horizontal="center"/>
    </xf>
    <xf numFmtId="43" fontId="6" fillId="0" borderId="0" xfId="2" applyNumberFormat="1" applyFont="1" applyAlignment="1">
      <alignment horizontal="center"/>
    </xf>
    <xf numFmtId="43" fontId="6" fillId="0" borderId="0" xfId="2" applyNumberFormat="1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8" fillId="0" borderId="30" xfId="2" applyFont="1" applyBorder="1"/>
    <xf numFmtId="0" fontId="8" fillId="0" borderId="30" xfId="2" applyFont="1" applyBorder="1" applyAlignment="1">
      <alignment horizontal="left"/>
    </xf>
    <xf numFmtId="190" fontId="8" fillId="0" borderId="31" xfId="3" applyNumberFormat="1" applyFont="1" applyBorder="1" applyAlignment="1">
      <alignment horizontal="center"/>
    </xf>
    <xf numFmtId="191" fontId="8" fillId="0" borderId="16" xfId="1" applyNumberFormat="1" applyFont="1" applyBorder="1" applyAlignment="1">
      <alignment horizontal="center"/>
    </xf>
    <xf numFmtId="0" fontId="10" fillId="0" borderId="16" xfId="2" applyFont="1" applyBorder="1"/>
    <xf numFmtId="43" fontId="8" fillId="0" borderId="33" xfId="2" applyNumberFormat="1" applyFont="1" applyBorder="1"/>
    <xf numFmtId="0" fontId="10" fillId="0" borderId="33" xfId="2" applyFont="1" applyBorder="1" applyAlignment="1">
      <alignment horizontal="left"/>
    </xf>
    <xf numFmtId="190" fontId="8" fillId="0" borderId="32" xfId="3" applyNumberFormat="1" applyFont="1" applyBorder="1" applyAlignment="1">
      <alignment horizontal="center"/>
    </xf>
    <xf numFmtId="0" fontId="8" fillId="0" borderId="31" xfId="2" applyFont="1" applyBorder="1"/>
    <xf numFmtId="0" fontId="8" fillId="0" borderId="0" xfId="2" applyFont="1" applyBorder="1" applyAlignment="1">
      <alignment horizontal="left"/>
    </xf>
    <xf numFmtId="43" fontId="8" fillId="0" borderId="7" xfId="2" applyNumberFormat="1" applyFont="1" applyBorder="1"/>
    <xf numFmtId="0" fontId="6" fillId="0" borderId="0" xfId="2" applyFont="1" applyBorder="1" applyAlignment="1">
      <alignment horizontal="center"/>
    </xf>
    <xf numFmtId="0" fontId="3" fillId="0" borderId="10" xfId="0" applyFont="1" applyBorder="1"/>
    <xf numFmtId="192" fontId="3" fillId="0" borderId="0" xfId="0" applyNumberFormat="1" applyFont="1"/>
    <xf numFmtId="0" fontId="8" fillId="0" borderId="7" xfId="2" applyFont="1" applyBorder="1"/>
    <xf numFmtId="191" fontId="8" fillId="0" borderId="35" xfId="1" applyNumberFormat="1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31" xfId="2" applyFont="1" applyBorder="1" applyAlignment="1">
      <alignment horizontal="left"/>
    </xf>
    <xf numFmtId="0" fontId="8" fillId="0" borderId="36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43" fontId="8" fillId="0" borderId="31" xfId="2" applyNumberFormat="1" applyFont="1" applyBorder="1"/>
    <xf numFmtId="0" fontId="15" fillId="0" borderId="0" xfId="0" applyFont="1" applyBorder="1" applyAlignment="1"/>
    <xf numFmtId="0" fontId="17" fillId="0" borderId="0" xfId="0" applyFont="1"/>
    <xf numFmtId="0" fontId="17" fillId="0" borderId="0" xfId="4" applyFont="1" applyBorder="1"/>
    <xf numFmtId="0" fontId="17" fillId="0" borderId="0" xfId="4" applyFont="1" applyBorder="1" applyAlignment="1">
      <alignment horizontal="center"/>
    </xf>
    <xf numFmtId="2" fontId="17" fillId="0" borderId="7" xfId="4" applyNumberFormat="1" applyFont="1" applyBorder="1"/>
    <xf numFmtId="2" fontId="17" fillId="0" borderId="10" xfId="4" applyNumberFormat="1" applyFont="1" applyBorder="1"/>
    <xf numFmtId="0" fontId="17" fillId="0" borderId="17" xfId="4" applyFont="1" applyBorder="1" applyAlignment="1">
      <alignment horizontal="center"/>
    </xf>
    <xf numFmtId="2" fontId="17" fillId="0" borderId="17" xfId="4" applyNumberFormat="1" applyFont="1" applyBorder="1" applyAlignment="1">
      <alignment horizontal="center"/>
    </xf>
    <xf numFmtId="188" fontId="11" fillId="0" borderId="17" xfId="4" applyNumberFormat="1" applyFont="1" applyBorder="1" applyAlignment="1">
      <alignment horizontal="center"/>
    </xf>
    <xf numFmtId="0" fontId="11" fillId="0" borderId="7" xfId="4" applyFont="1" applyBorder="1" applyAlignment="1">
      <alignment horizontal="center"/>
    </xf>
    <xf numFmtId="0" fontId="11" fillId="0" borderId="7" xfId="4" applyFont="1" applyBorder="1" applyAlignment="1"/>
    <xf numFmtId="0" fontId="17" fillId="0" borderId="7" xfId="4" applyFont="1" applyBorder="1" applyAlignment="1"/>
    <xf numFmtId="188" fontId="11" fillId="0" borderId="0" xfId="4" applyNumberFormat="1" applyFont="1" applyBorder="1" applyAlignment="1">
      <alignment horizontal="center"/>
    </xf>
    <xf numFmtId="2" fontId="17" fillId="0" borderId="7" xfId="4" applyNumberFormat="1" applyFont="1" applyBorder="1" applyAlignment="1">
      <alignment horizontal="center"/>
    </xf>
    <xf numFmtId="0" fontId="17" fillId="0" borderId="7" xfId="4" applyFont="1" applyBorder="1" applyAlignment="1">
      <alignment horizontal="center"/>
    </xf>
    <xf numFmtId="43" fontId="11" fillId="0" borderId="53" xfId="1" applyFont="1" applyBorder="1" applyAlignment="1">
      <alignment horizontal="center"/>
    </xf>
    <xf numFmtId="2" fontId="17" fillId="0" borderId="0" xfId="4" applyNumberFormat="1" applyFont="1" applyBorder="1"/>
    <xf numFmtId="0" fontId="11" fillId="0" borderId="0" xfId="0" applyFont="1" applyBorder="1" applyAlignment="1">
      <alignment horizontal="left"/>
    </xf>
    <xf numFmtId="4" fontId="17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7" fillId="0" borderId="0" xfId="0" applyFont="1" applyBorder="1"/>
    <xf numFmtId="4" fontId="17" fillId="0" borderId="0" xfId="0" applyNumberFormat="1" applyFont="1" applyBorder="1"/>
    <xf numFmtId="0" fontId="17" fillId="0" borderId="0" xfId="0" applyFont="1" applyAlignment="1">
      <alignment horizontal="center"/>
    </xf>
    <xf numFmtId="4" fontId="17" fillId="0" borderId="0" xfId="0" applyNumberFormat="1" applyFont="1" applyBorder="1" applyAlignment="1"/>
    <xf numFmtId="43" fontId="17" fillId="0" borderId="0" xfId="1" applyFont="1" applyAlignment="1">
      <alignment horizontal="center"/>
    </xf>
    <xf numFmtId="0" fontId="17" fillId="0" borderId="0" xfId="0" applyFont="1" applyFill="1"/>
    <xf numFmtId="43" fontId="17" fillId="0" borderId="0" xfId="1" applyFont="1" applyFill="1" applyAlignment="1">
      <alignment horizontal="center"/>
    </xf>
    <xf numFmtId="2" fontId="17" fillId="0" borderId="0" xfId="0" applyNumberFormat="1" applyFont="1"/>
    <xf numFmtId="43" fontId="18" fillId="0" borderId="0" xfId="1" applyFont="1"/>
    <xf numFmtId="43" fontId="17" fillId="0" borderId="0" xfId="0" applyNumberFormat="1" applyFont="1"/>
    <xf numFmtId="0" fontId="17" fillId="2" borderId="1" xfId="0" applyFont="1" applyFill="1" applyBorder="1" applyAlignment="1">
      <alignment horizontal="center"/>
    </xf>
    <xf numFmtId="0" fontId="17" fillId="0" borderId="0" xfId="0" applyFont="1" applyAlignment="1"/>
    <xf numFmtId="0" fontId="17" fillId="0" borderId="0" xfId="0" applyFont="1" applyFill="1" applyAlignment="1">
      <alignment horizontal="center"/>
    </xf>
    <xf numFmtId="43" fontId="17" fillId="0" borderId="0" xfId="1" applyFont="1"/>
    <xf numFmtId="0" fontId="19" fillId="0" borderId="0" xfId="0" applyFont="1" applyAlignment="1"/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43" fontId="11" fillId="0" borderId="0" xfId="0" applyNumberFormat="1" applyFont="1" applyFill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1" fillId="0" borderId="37" xfId="4" applyFont="1" applyBorder="1" applyAlignment="1">
      <alignment horizontal="center"/>
    </xf>
    <xf numFmtId="0" fontId="11" fillId="0" borderId="19" xfId="4" applyFont="1" applyBorder="1" applyAlignment="1">
      <alignment horizontal="center"/>
    </xf>
    <xf numFmtId="43" fontId="11" fillId="0" borderId="19" xfId="1" applyFont="1" applyBorder="1" applyAlignment="1">
      <alignment horizontal="center"/>
    </xf>
    <xf numFmtId="43" fontId="11" fillId="0" borderId="37" xfId="1" applyFont="1" applyBorder="1" applyAlignment="1">
      <alignment horizontal="center"/>
    </xf>
    <xf numFmtId="43" fontId="11" fillId="0" borderId="38" xfId="1" applyFont="1" applyBorder="1" applyAlignment="1">
      <alignment horizontal="center"/>
    </xf>
    <xf numFmtId="0" fontId="17" fillId="0" borderId="37" xfId="4" applyFont="1" applyBorder="1" applyAlignment="1">
      <alignment horizontal="center"/>
    </xf>
    <xf numFmtId="0" fontId="17" fillId="0" borderId="0" xfId="0" applyFont="1" applyFill="1" applyBorder="1"/>
    <xf numFmtId="18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88" fontId="17" fillId="0" borderId="10" xfId="4" applyNumberFormat="1" applyFont="1" applyBorder="1" applyAlignment="1">
      <alignment horizontal="center" vertical="center"/>
    </xf>
    <xf numFmtId="0" fontId="17" fillId="0" borderId="39" xfId="4" applyFont="1" applyBorder="1" applyAlignment="1">
      <alignment horizontal="left"/>
    </xf>
    <xf numFmtId="43" fontId="20" fillId="0" borderId="39" xfId="1" applyFont="1" applyBorder="1" applyAlignment="1">
      <alignment horizontal="center"/>
    </xf>
    <xf numFmtId="0" fontId="17" fillId="0" borderId="40" xfId="4" applyFont="1" applyBorder="1" applyAlignment="1">
      <alignment horizontal="center"/>
    </xf>
    <xf numFmtId="2" fontId="20" fillId="0" borderId="28" xfId="1" applyNumberFormat="1" applyFont="1" applyBorder="1" applyAlignment="1">
      <alignment horizontal="center"/>
    </xf>
    <xf numFmtId="43" fontId="20" fillId="0" borderId="40" xfId="1" applyFont="1" applyBorder="1" applyAlignment="1">
      <alignment horizontal="center"/>
    </xf>
    <xf numFmtId="43" fontId="20" fillId="0" borderId="10" xfId="1" applyFont="1" applyBorder="1" applyAlignment="1">
      <alignment horizontal="center"/>
    </xf>
    <xf numFmtId="43" fontId="20" fillId="0" borderId="41" xfId="1" applyFont="1" applyBorder="1" applyAlignment="1">
      <alignment horizontal="center"/>
    </xf>
    <xf numFmtId="0" fontId="17" fillId="0" borderId="10" xfId="4" applyFont="1" applyBorder="1"/>
    <xf numFmtId="188" fontId="17" fillId="0" borderId="39" xfId="4" applyNumberFormat="1" applyFont="1" applyBorder="1" applyAlignment="1">
      <alignment horizontal="center" vertical="center"/>
    </xf>
    <xf numFmtId="0" fontId="17" fillId="0" borderId="42" xfId="4" applyFont="1" applyBorder="1" applyAlignment="1">
      <alignment horizontal="left"/>
    </xf>
    <xf numFmtId="43" fontId="20" fillId="0" borderId="42" xfId="1" applyFont="1" applyBorder="1" applyAlignment="1">
      <alignment horizontal="center"/>
    </xf>
    <xf numFmtId="0" fontId="20" fillId="0" borderId="42" xfId="4" applyFont="1" applyBorder="1" applyAlignment="1">
      <alignment horizontal="center"/>
    </xf>
    <xf numFmtId="0" fontId="17" fillId="0" borderId="39" xfId="4" applyFont="1" applyBorder="1"/>
    <xf numFmtId="0" fontId="17" fillId="0" borderId="43" xfId="4" applyFont="1" applyBorder="1" applyAlignment="1">
      <alignment horizontal="center"/>
    </xf>
    <xf numFmtId="0" fontId="17" fillId="0" borderId="39" xfId="4" applyFont="1" applyBorder="1" applyAlignment="1">
      <alignment horizontal="center"/>
    </xf>
    <xf numFmtId="2" fontId="20" fillId="0" borderId="42" xfId="1" applyNumberFormat="1" applyFont="1" applyBorder="1" applyAlignment="1">
      <alignment horizontal="right"/>
    </xf>
    <xf numFmtId="2" fontId="20" fillId="0" borderId="39" xfId="1" applyNumberFormat="1" applyFont="1" applyBorder="1" applyAlignment="1">
      <alignment horizontal="right"/>
    </xf>
    <xf numFmtId="0" fontId="17" fillId="0" borderId="41" xfId="4" applyFont="1" applyBorder="1" applyAlignment="1">
      <alignment horizontal="center"/>
    </xf>
    <xf numFmtId="0" fontId="17" fillId="0" borderId="42" xfId="4" applyFont="1" applyBorder="1" applyAlignment="1">
      <alignment horizontal="center"/>
    </xf>
    <xf numFmtId="2" fontId="17" fillId="0" borderId="39" xfId="4" applyNumberFormat="1" applyFont="1" applyBorder="1" applyAlignment="1">
      <alignment horizontal="center" vertical="center"/>
    </xf>
    <xf numFmtId="2" fontId="17" fillId="0" borderId="45" xfId="4" applyNumberFormat="1" applyFont="1" applyBorder="1" applyAlignment="1">
      <alignment horizontal="center" vertical="center"/>
    </xf>
    <xf numFmtId="43" fontId="20" fillId="0" borderId="44" xfId="1" applyFont="1" applyBorder="1" applyAlignment="1">
      <alignment horizontal="center"/>
    </xf>
    <xf numFmtId="0" fontId="17" fillId="0" borderId="41" xfId="4" applyFont="1" applyBorder="1" applyAlignment="1">
      <alignment horizontal="left"/>
    </xf>
    <xf numFmtId="0" fontId="20" fillId="0" borderId="41" xfId="4" applyFont="1" applyBorder="1" applyAlignment="1">
      <alignment horizontal="center"/>
    </xf>
    <xf numFmtId="0" fontId="20" fillId="0" borderId="39" xfId="4" applyFont="1" applyBorder="1" applyAlignment="1">
      <alignment horizontal="center"/>
    </xf>
    <xf numFmtId="43" fontId="17" fillId="0" borderId="39" xfId="1" applyFont="1" applyBorder="1" applyAlignment="1">
      <alignment horizontal="center"/>
    </xf>
    <xf numFmtId="43" fontId="17" fillId="0" borderId="39" xfId="1" applyFont="1" applyBorder="1"/>
    <xf numFmtId="0" fontId="11" fillId="0" borderId="0" xfId="0" applyFont="1"/>
    <xf numFmtId="0" fontId="17" fillId="0" borderId="45" xfId="4" applyFont="1" applyBorder="1" applyAlignment="1">
      <alignment horizontal="left"/>
    </xf>
    <xf numFmtId="43" fontId="20" fillId="0" borderId="28" xfId="1" applyFont="1" applyBorder="1" applyAlignment="1">
      <alignment horizontal="center"/>
    </xf>
    <xf numFmtId="2" fontId="20" fillId="0" borderId="42" xfId="1" applyNumberFormat="1" applyFont="1" applyBorder="1"/>
    <xf numFmtId="43" fontId="20" fillId="0" borderId="39" xfId="1" applyFont="1" applyBorder="1"/>
    <xf numFmtId="0" fontId="11" fillId="0" borderId="39" xfId="4" applyFont="1" applyBorder="1" applyAlignment="1">
      <alignment horizontal="center"/>
    </xf>
    <xf numFmtId="43" fontId="21" fillId="0" borderId="28" xfId="1" applyFont="1" applyBorder="1" applyAlignment="1">
      <alignment horizontal="center"/>
    </xf>
    <xf numFmtId="0" fontId="11" fillId="0" borderId="28" xfId="4" applyFont="1" applyBorder="1" applyAlignment="1">
      <alignment horizontal="center"/>
    </xf>
    <xf numFmtId="43" fontId="21" fillId="0" borderId="45" xfId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7" fillId="0" borderId="40" xfId="4" applyFont="1" applyBorder="1" applyAlignment="1">
      <alignment horizontal="left"/>
    </xf>
    <xf numFmtId="0" fontId="17" fillId="4" borderId="41" xfId="4" applyFont="1" applyFill="1" applyBorder="1" applyAlignment="1">
      <alignment horizontal="center"/>
    </xf>
    <xf numFmtId="43" fontId="17" fillId="0" borderId="7" xfId="0" applyNumberFormat="1" applyFont="1" applyBorder="1"/>
    <xf numFmtId="188" fontId="17" fillId="0" borderId="7" xfId="4" applyNumberFormat="1" applyFont="1" applyBorder="1" applyAlignment="1"/>
    <xf numFmtId="2" fontId="20" fillId="0" borderId="41" xfId="1" applyNumberFormat="1" applyFont="1" applyBorder="1" applyAlignment="1">
      <alignment horizontal="right"/>
    </xf>
    <xf numFmtId="0" fontId="17" fillId="0" borderId="10" xfId="4" applyFont="1" applyBorder="1" applyAlignment="1">
      <alignment horizontal="center"/>
    </xf>
    <xf numFmtId="0" fontId="17" fillId="0" borderId="45" xfId="4" applyFont="1" applyBorder="1" applyAlignment="1">
      <alignment horizontal="center"/>
    </xf>
    <xf numFmtId="43" fontId="17" fillId="0" borderId="28" xfId="1" applyFont="1" applyBorder="1" applyAlignment="1">
      <alignment horizontal="center"/>
    </xf>
    <xf numFmtId="2" fontId="20" fillId="0" borderId="39" xfId="4" applyNumberFormat="1" applyFont="1" applyBorder="1"/>
    <xf numFmtId="43" fontId="17" fillId="0" borderId="21" xfId="0" applyNumberFormat="1" applyFont="1" applyBorder="1"/>
    <xf numFmtId="2" fontId="20" fillId="0" borderId="42" xfId="4" applyNumberFormat="1" applyFont="1" applyBorder="1"/>
    <xf numFmtId="0" fontId="17" fillId="0" borderId="0" xfId="0" applyFont="1" applyAlignment="1">
      <alignment horizontal="right"/>
    </xf>
    <xf numFmtId="43" fontId="11" fillId="0" borderId="53" xfId="0" applyNumberFormat="1" applyFont="1" applyBorder="1"/>
    <xf numFmtId="2" fontId="17" fillId="0" borderId="40" xfId="4" applyNumberFormat="1" applyFont="1" applyBorder="1" applyAlignment="1">
      <alignment horizontal="center"/>
    </xf>
    <xf numFmtId="0" fontId="17" fillId="4" borderId="39" xfId="4" applyFont="1" applyFill="1" applyBorder="1" applyAlignment="1">
      <alignment horizontal="center"/>
    </xf>
    <xf numFmtId="2" fontId="20" fillId="0" borderId="41" xfId="1" applyNumberFormat="1" applyFont="1" applyBorder="1" applyAlignment="1">
      <alignment horizontal="center"/>
    </xf>
    <xf numFmtId="43" fontId="20" fillId="0" borderId="0" xfId="1" applyFont="1" applyBorder="1" applyAlignment="1">
      <alignment horizontal="center"/>
    </xf>
    <xf numFmtId="0" fontId="20" fillId="0" borderId="10" xfId="4" applyFont="1" applyBorder="1" applyAlignment="1">
      <alignment horizontal="center"/>
    </xf>
    <xf numFmtId="43" fontId="20" fillId="0" borderId="0" xfId="1" applyFont="1" applyBorder="1"/>
    <xf numFmtId="0" fontId="17" fillId="0" borderId="10" xfId="4" applyFont="1" applyBorder="1" applyAlignment="1">
      <alignment horizontal="left"/>
    </xf>
    <xf numFmtId="0" fontId="20" fillId="0" borderId="45" xfId="4" applyFont="1" applyBorder="1" applyAlignment="1">
      <alignment horizontal="center"/>
    </xf>
    <xf numFmtId="2" fontId="17" fillId="0" borderId="42" xfId="4" applyNumberFormat="1" applyFont="1" applyBorder="1" applyAlignment="1">
      <alignment horizontal="center"/>
    </xf>
    <xf numFmtId="0" fontId="17" fillId="0" borderId="46" xfId="4" applyFont="1" applyBorder="1" applyAlignment="1">
      <alignment horizontal="left"/>
    </xf>
    <xf numFmtId="43" fontId="20" fillId="0" borderId="47" xfId="1" applyFont="1" applyBorder="1" applyAlignment="1">
      <alignment horizontal="center"/>
    </xf>
    <xf numFmtId="2" fontId="20" fillId="0" borderId="16" xfId="1" applyNumberFormat="1" applyFont="1" applyBorder="1" applyAlignment="1">
      <alignment horizontal="right"/>
    </xf>
    <xf numFmtId="0" fontId="17" fillId="0" borderId="48" xfId="4" applyFont="1" applyBorder="1" applyAlignment="1">
      <alignment horizontal="left"/>
    </xf>
    <xf numFmtId="0" fontId="20" fillId="0" borderId="49" xfId="4" applyFont="1" applyBorder="1" applyAlignment="1">
      <alignment horizontal="center"/>
    </xf>
    <xf numFmtId="2" fontId="20" fillId="0" borderId="39" xfId="1" applyNumberFormat="1" applyFont="1" applyBorder="1"/>
    <xf numFmtId="43" fontId="20" fillId="0" borderId="49" xfId="1" applyFont="1" applyBorder="1" applyAlignment="1">
      <alignment horizontal="center"/>
    </xf>
    <xf numFmtId="1" fontId="11" fillId="0" borderId="21" xfId="4" applyNumberFormat="1" applyFont="1" applyBorder="1" applyAlignment="1">
      <alignment horizontal="center"/>
    </xf>
    <xf numFmtId="0" fontId="11" fillId="0" borderId="50" xfId="4" applyFont="1" applyBorder="1" applyAlignment="1">
      <alignment horizontal="center"/>
    </xf>
    <xf numFmtId="43" fontId="15" fillId="0" borderId="45" xfId="1" applyFont="1" applyBorder="1" applyAlignment="1">
      <alignment horizontal="center"/>
    </xf>
    <xf numFmtId="43" fontId="15" fillId="0" borderId="39" xfId="1" applyFont="1" applyBorder="1"/>
    <xf numFmtId="43" fontId="15" fillId="0" borderId="10" xfId="1" applyFont="1" applyBorder="1"/>
    <xf numFmtId="188" fontId="17" fillId="0" borderId="45" xfId="4" applyNumberFormat="1" applyFont="1" applyBorder="1" applyAlignment="1">
      <alignment horizontal="center"/>
    </xf>
    <xf numFmtId="0" fontId="17" fillId="0" borderId="49" xfId="4" applyFont="1" applyBorder="1" applyAlignment="1">
      <alignment horizontal="left"/>
    </xf>
    <xf numFmtId="188" fontId="17" fillId="0" borderId="39" xfId="4" applyNumberFormat="1" applyFont="1" applyBorder="1" applyAlignment="1">
      <alignment horizontal="center"/>
    </xf>
    <xf numFmtId="43" fontId="20" fillId="0" borderId="44" xfId="1" applyFont="1" applyBorder="1"/>
    <xf numFmtId="0" fontId="17" fillId="0" borderId="51" xfId="4" applyFont="1" applyBorder="1" applyAlignment="1">
      <alignment horizontal="left"/>
    </xf>
    <xf numFmtId="43" fontId="20" fillId="0" borderId="52" xfId="1" applyFont="1" applyBorder="1" applyAlignment="1">
      <alignment horizontal="center"/>
    </xf>
    <xf numFmtId="43" fontId="20" fillId="0" borderId="52" xfId="1" applyFont="1" applyBorder="1"/>
    <xf numFmtId="2" fontId="20" fillId="0" borderId="41" xfId="1" applyNumberFormat="1" applyFont="1" applyBorder="1"/>
    <xf numFmtId="43" fontId="20" fillId="0" borderId="49" xfId="1" applyFont="1" applyBorder="1"/>
    <xf numFmtId="43" fontId="20" fillId="0" borderId="10" xfId="1" applyFont="1" applyBorder="1"/>
    <xf numFmtId="187" fontId="17" fillId="0" borderId="10" xfId="1" applyNumberFormat="1" applyFont="1" applyBorder="1" applyAlignment="1">
      <alignment horizontal="center"/>
    </xf>
    <xf numFmtId="0" fontId="17" fillId="0" borderId="10" xfId="0" applyFont="1" applyBorder="1"/>
    <xf numFmtId="1" fontId="17" fillId="0" borderId="10" xfId="0" applyNumberFormat="1" applyFont="1" applyBorder="1" applyAlignment="1">
      <alignment horizontal="center"/>
    </xf>
    <xf numFmtId="188" fontId="17" fillId="0" borderId="1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188" fontId="17" fillId="0" borderId="7" xfId="0" applyNumberFormat="1" applyFont="1" applyBorder="1" applyAlignment="1">
      <alignment horizontal="center"/>
    </xf>
    <xf numFmtId="0" fontId="17" fillId="0" borderId="8" xfId="0" applyFont="1" applyBorder="1"/>
    <xf numFmtId="2" fontId="17" fillId="0" borderId="7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7" fillId="0" borderId="7" xfId="1" applyNumberFormat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7" xfId="1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left"/>
    </xf>
    <xf numFmtId="0" fontId="17" fillId="0" borderId="7" xfId="0" applyFont="1" applyBorder="1"/>
    <xf numFmtId="1" fontId="17" fillId="0" borderId="7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17" fillId="0" borderId="9" xfId="0" applyFont="1" applyBorder="1"/>
    <xf numFmtId="0" fontId="17" fillId="0" borderId="9" xfId="0" applyFont="1" applyBorder="1" applyAlignment="1">
      <alignment horizontal="center"/>
    </xf>
    <xf numFmtId="187" fontId="17" fillId="0" borderId="9" xfId="1" applyNumberFormat="1" applyFont="1" applyBorder="1" applyAlignment="1">
      <alignment horizontal="center"/>
    </xf>
    <xf numFmtId="43" fontId="11" fillId="0" borderId="9" xfId="1" applyFont="1" applyBorder="1" applyAlignment="1"/>
    <xf numFmtId="43" fontId="11" fillId="0" borderId="0" xfId="1" applyFont="1" applyBorder="1" applyAlignment="1"/>
    <xf numFmtId="0" fontId="11" fillId="0" borderId="0" xfId="0" applyFont="1" applyBorder="1" applyAlignment="1"/>
    <xf numFmtId="43" fontId="20" fillId="0" borderId="50" xfId="1" applyFont="1" applyBorder="1" applyAlignment="1">
      <alignment horizontal="center"/>
    </xf>
    <xf numFmtId="0" fontId="20" fillId="0" borderId="55" xfId="4" applyFont="1" applyBorder="1" applyAlignment="1">
      <alignment horizontal="center"/>
    </xf>
    <xf numFmtId="2" fontId="20" fillId="0" borderId="54" xfId="1" applyNumberFormat="1" applyFont="1" applyBorder="1"/>
    <xf numFmtId="43" fontId="20" fillId="0" borderId="25" xfId="1" applyFont="1" applyBorder="1"/>
    <xf numFmtId="43" fontId="20" fillId="0" borderId="25" xfId="1" applyFont="1" applyBorder="1" applyAlignment="1">
      <alignment horizontal="center"/>
    </xf>
    <xf numFmtId="0" fontId="17" fillId="0" borderId="54" xfId="4" applyFont="1" applyBorder="1"/>
    <xf numFmtId="43" fontId="17" fillId="0" borderId="7" xfId="1" applyFont="1" applyBorder="1" applyAlignment="1">
      <alignment horizontal="center"/>
    </xf>
    <xf numFmtId="2" fontId="17" fillId="0" borderId="54" xfId="4" applyNumberFormat="1" applyFont="1" applyBorder="1" applyAlignment="1">
      <alignment horizontal="center" vertical="center"/>
    </xf>
    <xf numFmtId="0" fontId="17" fillId="0" borderId="54" xfId="4" applyFont="1" applyBorder="1" applyAlignment="1">
      <alignment horizontal="left"/>
    </xf>
    <xf numFmtId="43" fontId="20" fillId="0" borderId="54" xfId="1" applyFont="1" applyBorder="1" applyAlignment="1">
      <alignment horizontal="center"/>
    </xf>
    <xf numFmtId="0" fontId="17" fillId="0" borderId="54" xfId="4" applyFont="1" applyBorder="1" applyAlignment="1">
      <alignment horizontal="center"/>
    </xf>
    <xf numFmtId="43" fontId="20" fillId="0" borderId="56" xfId="1" applyFont="1" applyBorder="1" applyAlignment="1">
      <alignment horizontal="center"/>
    </xf>
    <xf numFmtId="43" fontId="20" fillId="0" borderId="57" xfId="1" applyFont="1" applyBorder="1" applyAlignment="1">
      <alignment horizontal="center"/>
    </xf>
    <xf numFmtId="2" fontId="20" fillId="0" borderId="54" xfId="1" applyNumberFormat="1" applyFont="1" applyBorder="1" applyAlignment="1">
      <alignment horizontal="right"/>
    </xf>
    <xf numFmtId="0" fontId="17" fillId="0" borderId="50" xfId="4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2" fontId="20" fillId="0" borderId="45" xfId="1" applyNumberFormat="1" applyFont="1" applyBorder="1"/>
    <xf numFmtId="0" fontId="17" fillId="0" borderId="57" xfId="4" applyFont="1" applyBorder="1" applyAlignment="1">
      <alignment horizontal="center"/>
    </xf>
    <xf numFmtId="0" fontId="17" fillId="0" borderId="57" xfId="4" applyFont="1" applyBorder="1" applyAlignment="1">
      <alignment horizontal="left"/>
    </xf>
    <xf numFmtId="2" fontId="20" fillId="0" borderId="54" xfId="4" applyNumberFormat="1" applyFont="1" applyBorder="1"/>
    <xf numFmtId="43" fontId="20" fillId="0" borderId="45" xfId="1" applyFont="1" applyBorder="1"/>
    <xf numFmtId="0" fontId="17" fillId="0" borderId="26" xfId="4" applyFont="1" applyBorder="1" applyAlignment="1">
      <alignment horizontal="left"/>
    </xf>
    <xf numFmtId="0" fontId="20" fillId="0" borderId="22" xfId="4" applyFont="1" applyBorder="1" applyAlignment="1">
      <alignment horizontal="center"/>
    </xf>
    <xf numFmtId="188" fontId="17" fillId="0" borderId="39" xfId="0" applyNumberFormat="1" applyFont="1" applyBorder="1" applyAlignment="1">
      <alignment horizontal="center"/>
    </xf>
    <xf numFmtId="0" fontId="17" fillId="0" borderId="58" xfId="0" applyFont="1" applyBorder="1"/>
    <xf numFmtId="0" fontId="17" fillId="0" borderId="39" xfId="0" applyFont="1" applyBorder="1"/>
    <xf numFmtId="0" fontId="17" fillId="0" borderId="54" xfId="0" applyFont="1" applyBorder="1"/>
    <xf numFmtId="2" fontId="17" fillId="0" borderId="34" xfId="0" applyNumberFormat="1" applyFont="1" applyBorder="1" applyAlignment="1">
      <alignment horizontal="center"/>
    </xf>
    <xf numFmtId="2" fontId="17" fillId="0" borderId="54" xfId="0" applyNumberFormat="1" applyFont="1" applyBorder="1" applyAlignment="1">
      <alignment horizontal="center"/>
    </xf>
    <xf numFmtId="2" fontId="17" fillId="0" borderId="39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188" fontId="17" fillId="0" borderId="54" xfId="0" applyNumberFormat="1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1" fontId="17" fillId="0" borderId="54" xfId="0" applyNumberFormat="1" applyFont="1" applyBorder="1" applyAlignment="1">
      <alignment horizontal="center"/>
    </xf>
    <xf numFmtId="1" fontId="17" fillId="0" borderId="34" xfId="0" applyNumberFormat="1" applyFont="1" applyBorder="1" applyAlignment="1">
      <alignment horizontal="center"/>
    </xf>
    <xf numFmtId="1" fontId="17" fillId="0" borderId="39" xfId="0" applyNumberFormat="1" applyFont="1" applyBorder="1" applyAlignment="1">
      <alignment horizontal="center"/>
    </xf>
    <xf numFmtId="0" fontId="17" fillId="0" borderId="52" xfId="0" applyFont="1" applyBorder="1"/>
    <xf numFmtId="187" fontId="17" fillId="0" borderId="25" xfId="1" applyNumberFormat="1" applyFont="1" applyBorder="1" applyAlignment="1">
      <alignment horizontal="center"/>
    </xf>
    <xf numFmtId="187" fontId="17" fillId="0" borderId="41" xfId="1" applyNumberFormat="1" applyFont="1" applyBorder="1" applyAlignment="1">
      <alignment horizontal="center"/>
    </xf>
    <xf numFmtId="187" fontId="17" fillId="0" borderId="39" xfId="1" applyNumberFormat="1" applyFont="1" applyBorder="1" applyAlignment="1">
      <alignment horizontal="center"/>
    </xf>
    <xf numFmtId="191" fontId="8" fillId="0" borderId="33" xfId="1" applyNumberFormat="1" applyFont="1" applyBorder="1" applyAlignment="1">
      <alignment horizontal="center"/>
    </xf>
    <xf numFmtId="190" fontId="8" fillId="0" borderId="33" xfId="3" applyNumberFormat="1" applyFont="1" applyBorder="1" applyAlignment="1">
      <alignment horizontal="center"/>
    </xf>
    <xf numFmtId="190" fontId="8" fillId="0" borderId="29" xfId="3" applyNumberFormat="1" applyFont="1" applyBorder="1" applyAlignment="1">
      <alignment horizontal="center"/>
    </xf>
    <xf numFmtId="190" fontId="8" fillId="0" borderId="15" xfId="3" applyNumberFormat="1" applyFont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43" fontId="8" fillId="0" borderId="15" xfId="2" applyNumberFormat="1" applyFont="1" applyBorder="1"/>
    <xf numFmtId="191" fontId="8" fillId="0" borderId="34" xfId="1" applyNumberFormat="1" applyFont="1" applyBorder="1" applyAlignment="1">
      <alignment horizontal="center"/>
    </xf>
    <xf numFmtId="190" fontId="8" fillId="0" borderId="59" xfId="3" applyNumberFormat="1" applyFont="1" applyBorder="1" applyAlignment="1">
      <alignment horizontal="center"/>
    </xf>
    <xf numFmtId="191" fontId="8" fillId="0" borderId="15" xfId="1" applyNumberFormat="1" applyFont="1" applyBorder="1" applyAlignment="1">
      <alignment horizontal="center"/>
    </xf>
    <xf numFmtId="0" fontId="8" fillId="0" borderId="15" xfId="2" applyFont="1" applyBorder="1"/>
    <xf numFmtId="0" fontId="11" fillId="0" borderId="7" xfId="0" applyFont="1" applyBorder="1" applyAlignment="1">
      <alignment horizontal="center"/>
    </xf>
    <xf numFmtId="0" fontId="15" fillId="0" borderId="0" xfId="0" applyFont="1" applyBorder="1" applyAlignment="1"/>
    <xf numFmtId="0" fontId="8" fillId="0" borderId="0" xfId="2" applyFont="1" applyBorder="1" applyAlignment="1">
      <alignment horizontal="left"/>
    </xf>
    <xf numFmtId="43" fontId="8" fillId="0" borderId="60" xfId="2" applyNumberFormat="1" applyFont="1" applyBorder="1"/>
    <xf numFmtId="43" fontId="6" fillId="0" borderId="53" xfId="2" applyNumberFormat="1" applyFont="1" applyBorder="1"/>
    <xf numFmtId="0" fontId="12" fillId="0" borderId="0" xfId="2" applyFont="1" applyAlignment="1"/>
    <xf numFmtId="0" fontId="12" fillId="0" borderId="0" xfId="2" applyFont="1" applyAlignment="1">
      <alignment horizontal="center"/>
    </xf>
    <xf numFmtId="43" fontId="11" fillId="0" borderId="7" xfId="1" applyFont="1" applyBorder="1" applyAlignment="1">
      <alignment horizontal="center"/>
    </xf>
    <xf numFmtId="187" fontId="17" fillId="0" borderId="54" xfId="1" applyNumberFormat="1" applyFont="1" applyBorder="1" applyAlignment="1">
      <alignment horizontal="center"/>
    </xf>
    <xf numFmtId="4" fontId="3" fillId="3" borderId="16" xfId="0" applyNumberFormat="1" applyFont="1" applyFill="1" applyBorder="1" applyAlignment="1">
      <alignment horizontal="center"/>
    </xf>
    <xf numFmtId="0" fontId="8" fillId="0" borderId="15" xfId="2" applyFont="1" applyBorder="1" applyAlignment="1">
      <alignment horizontal="left"/>
    </xf>
    <xf numFmtId="191" fontId="8" fillId="0" borderId="10" xfId="1" applyNumberFormat="1" applyFont="1" applyBorder="1" applyAlignment="1">
      <alignment horizontal="center"/>
    </xf>
    <xf numFmtId="190" fontId="8" fillId="0" borderId="60" xfId="3" applyNumberFormat="1" applyFont="1" applyBorder="1" applyAlignment="1">
      <alignment horizontal="center"/>
    </xf>
    <xf numFmtId="0" fontId="15" fillId="0" borderId="0" xfId="0" applyFont="1" applyBorder="1" applyAlignment="1"/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22" xfId="2" applyFont="1" applyBorder="1" applyAlignment="1">
      <alignment horizontal="left"/>
    </xf>
    <xf numFmtId="0" fontId="8" fillId="0" borderId="23" xfId="2" applyFont="1" applyBorder="1" applyAlignment="1">
      <alignment horizontal="left"/>
    </xf>
    <xf numFmtId="0" fontId="8" fillId="0" borderId="26" xfId="2" applyFont="1" applyBorder="1" applyAlignment="1">
      <alignment horizontal="left"/>
    </xf>
    <xf numFmtId="0" fontId="8" fillId="0" borderId="0" xfId="2" applyFont="1" applyAlignment="1">
      <alignment horizontal="left"/>
    </xf>
    <xf numFmtId="0" fontId="6" fillId="0" borderId="11" xfId="2" applyFont="1" applyBorder="1" applyAlignment="1">
      <alignment horizontal="left"/>
    </xf>
    <xf numFmtId="0" fontId="6" fillId="0" borderId="23" xfId="2" applyFont="1" applyBorder="1" applyAlignment="1">
      <alignment horizontal="center"/>
    </xf>
    <xf numFmtId="0" fontId="6" fillId="0" borderId="24" xfId="2" applyFont="1" applyBorder="1" applyAlignment="1">
      <alignment horizontal="center"/>
    </xf>
    <xf numFmtId="0" fontId="12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8" fillId="0" borderId="19" xfId="2" applyFont="1" applyBorder="1" applyAlignment="1">
      <alignment horizontal="left"/>
    </xf>
    <xf numFmtId="0" fontId="8" fillId="0" borderId="9" xfId="2" applyFont="1" applyBorder="1" applyAlignment="1">
      <alignment horizontal="left"/>
    </xf>
    <xf numFmtId="0" fontId="8" fillId="0" borderId="20" xfId="2" applyFont="1" applyBorder="1" applyAlignment="1">
      <alignment horizontal="left"/>
    </xf>
    <xf numFmtId="0" fontId="8" fillId="0" borderId="28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8" fillId="0" borderId="29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14" fillId="0" borderId="0" xfId="2" applyFont="1" applyAlignment="1"/>
    <xf numFmtId="0" fontId="12" fillId="0" borderId="0" xfId="2" applyFont="1" applyBorder="1" applyAlignment="1">
      <alignment horizontal="left"/>
    </xf>
    <xf numFmtId="0" fontId="15" fillId="0" borderId="0" xfId="0" applyFont="1" applyBorder="1" applyAlignment="1">
      <alignment horizontal="left"/>
    </xf>
  </cellXfs>
  <cellStyles count="5">
    <cellStyle name="Comma" xfId="1" builtinId="3"/>
    <cellStyle name="Comma 2" xfId="3"/>
    <cellStyle name="Normal" xfId="0" builtinId="0"/>
    <cellStyle name="Normal 2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opLeftCell="A73" workbookViewId="0">
      <selection sqref="A1:J92"/>
    </sheetView>
  </sheetViews>
  <sheetFormatPr defaultRowHeight="23.25" x14ac:dyDescent="0.5"/>
  <cols>
    <col min="1" max="1" width="4.25" style="73" customWidth="1"/>
    <col min="2" max="2" width="40.875" style="73" customWidth="1"/>
    <col min="3" max="3" width="9.875" style="73" customWidth="1"/>
    <col min="4" max="4" width="7.125" style="73" customWidth="1"/>
    <col min="5" max="5" width="9.875" style="73" customWidth="1"/>
    <col min="6" max="6" width="11.375" style="73" customWidth="1"/>
    <col min="7" max="7" width="8.375" style="73" customWidth="1"/>
    <col min="8" max="8" width="11.25" style="73" customWidth="1"/>
    <col min="9" max="9" width="12.875" style="73" customWidth="1"/>
    <col min="10" max="10" width="19" style="73" customWidth="1"/>
    <col min="11" max="11" width="11.5" style="73" customWidth="1"/>
    <col min="12" max="12" width="2.75" style="73" customWidth="1"/>
    <col min="13" max="13" width="34.875" style="73" customWidth="1"/>
    <col min="14" max="14" width="15" style="73" customWidth="1"/>
    <col min="15" max="15" width="18.375" style="73" customWidth="1"/>
    <col min="16" max="16" width="13.125" style="73" customWidth="1"/>
    <col min="17" max="17" width="15.75" style="73" customWidth="1"/>
    <col min="18" max="18" width="17.5" style="73" customWidth="1"/>
    <col min="19" max="256" width="9" style="73"/>
    <col min="257" max="257" width="4.25" style="73" customWidth="1"/>
    <col min="258" max="258" width="24.75" style="73" customWidth="1"/>
    <col min="259" max="259" width="6.75" style="73" customWidth="1"/>
    <col min="260" max="260" width="5.875" style="73" customWidth="1"/>
    <col min="261" max="261" width="9.375" style="73" customWidth="1"/>
    <col min="262" max="262" width="9.25" style="73" customWidth="1"/>
    <col min="263" max="263" width="7.375" style="73" customWidth="1"/>
    <col min="264" max="264" width="8.125" style="73" customWidth="1"/>
    <col min="265" max="265" width="9.375" style="73" customWidth="1"/>
    <col min="266" max="266" width="42.375" style="73" customWidth="1"/>
    <col min="267" max="267" width="9" style="73"/>
    <col min="268" max="268" width="12.375" style="73" customWidth="1"/>
    <col min="269" max="269" width="9" style="73"/>
    <col min="270" max="270" width="9.375" style="73" customWidth="1"/>
    <col min="271" max="271" width="8.125" style="73" bestFit="1" customWidth="1"/>
    <col min="272" max="272" width="9.125" style="73" bestFit="1" customWidth="1"/>
    <col min="273" max="273" width="9" style="73"/>
    <col min="274" max="274" width="11.125" style="73" customWidth="1"/>
    <col min="275" max="512" width="9" style="73"/>
    <col min="513" max="513" width="4.25" style="73" customWidth="1"/>
    <col min="514" max="514" width="24.75" style="73" customWidth="1"/>
    <col min="515" max="515" width="6.75" style="73" customWidth="1"/>
    <col min="516" max="516" width="5.875" style="73" customWidth="1"/>
    <col min="517" max="517" width="9.375" style="73" customWidth="1"/>
    <col min="518" max="518" width="9.25" style="73" customWidth="1"/>
    <col min="519" max="519" width="7.375" style="73" customWidth="1"/>
    <col min="520" max="520" width="8.125" style="73" customWidth="1"/>
    <col min="521" max="521" width="9.375" style="73" customWidth="1"/>
    <col min="522" max="522" width="42.375" style="73" customWidth="1"/>
    <col min="523" max="523" width="9" style="73"/>
    <col min="524" max="524" width="12.375" style="73" customWidth="1"/>
    <col min="525" max="525" width="9" style="73"/>
    <col min="526" max="526" width="9.375" style="73" customWidth="1"/>
    <col min="527" max="527" width="8.125" style="73" bestFit="1" customWidth="1"/>
    <col min="528" max="528" width="9.125" style="73" bestFit="1" customWidth="1"/>
    <col min="529" max="529" width="9" style="73"/>
    <col min="530" max="530" width="11.125" style="73" customWidth="1"/>
    <col min="531" max="768" width="9" style="73"/>
    <col min="769" max="769" width="4.25" style="73" customWidth="1"/>
    <col min="770" max="770" width="24.75" style="73" customWidth="1"/>
    <col min="771" max="771" width="6.75" style="73" customWidth="1"/>
    <col min="772" max="772" width="5.875" style="73" customWidth="1"/>
    <col min="773" max="773" width="9.375" style="73" customWidth="1"/>
    <col min="774" max="774" width="9.25" style="73" customWidth="1"/>
    <col min="775" max="775" width="7.375" style="73" customWidth="1"/>
    <col min="776" max="776" width="8.125" style="73" customWidth="1"/>
    <col min="777" max="777" width="9.375" style="73" customWidth="1"/>
    <col min="778" max="778" width="42.375" style="73" customWidth="1"/>
    <col min="779" max="779" width="9" style="73"/>
    <col min="780" max="780" width="12.375" style="73" customWidth="1"/>
    <col min="781" max="781" width="9" style="73"/>
    <col min="782" max="782" width="9.375" style="73" customWidth="1"/>
    <col min="783" max="783" width="8.125" style="73" bestFit="1" customWidth="1"/>
    <col min="784" max="784" width="9.125" style="73" bestFit="1" customWidth="1"/>
    <col min="785" max="785" width="9" style="73"/>
    <col min="786" max="786" width="11.125" style="73" customWidth="1"/>
    <col min="787" max="1024" width="9" style="73"/>
    <col min="1025" max="1025" width="4.25" style="73" customWidth="1"/>
    <col min="1026" max="1026" width="24.75" style="73" customWidth="1"/>
    <col min="1027" max="1027" width="6.75" style="73" customWidth="1"/>
    <col min="1028" max="1028" width="5.875" style="73" customWidth="1"/>
    <col min="1029" max="1029" width="9.375" style="73" customWidth="1"/>
    <col min="1030" max="1030" width="9.25" style="73" customWidth="1"/>
    <col min="1031" max="1031" width="7.375" style="73" customWidth="1"/>
    <col min="1032" max="1032" width="8.125" style="73" customWidth="1"/>
    <col min="1033" max="1033" width="9.375" style="73" customWidth="1"/>
    <col min="1034" max="1034" width="42.375" style="73" customWidth="1"/>
    <col min="1035" max="1035" width="9" style="73"/>
    <col min="1036" max="1036" width="12.375" style="73" customWidth="1"/>
    <col min="1037" max="1037" width="9" style="73"/>
    <col min="1038" max="1038" width="9.375" style="73" customWidth="1"/>
    <col min="1039" max="1039" width="8.125" style="73" bestFit="1" customWidth="1"/>
    <col min="1040" max="1040" width="9.125" style="73" bestFit="1" customWidth="1"/>
    <col min="1041" max="1041" width="9" style="73"/>
    <col min="1042" max="1042" width="11.125" style="73" customWidth="1"/>
    <col min="1043" max="1280" width="9" style="73"/>
    <col min="1281" max="1281" width="4.25" style="73" customWidth="1"/>
    <col min="1282" max="1282" width="24.75" style="73" customWidth="1"/>
    <col min="1283" max="1283" width="6.75" style="73" customWidth="1"/>
    <col min="1284" max="1284" width="5.875" style="73" customWidth="1"/>
    <col min="1285" max="1285" width="9.375" style="73" customWidth="1"/>
    <col min="1286" max="1286" width="9.25" style="73" customWidth="1"/>
    <col min="1287" max="1287" width="7.375" style="73" customWidth="1"/>
    <col min="1288" max="1288" width="8.125" style="73" customWidth="1"/>
    <col min="1289" max="1289" width="9.375" style="73" customWidth="1"/>
    <col min="1290" max="1290" width="42.375" style="73" customWidth="1"/>
    <col min="1291" max="1291" width="9" style="73"/>
    <col min="1292" max="1292" width="12.375" style="73" customWidth="1"/>
    <col min="1293" max="1293" width="9" style="73"/>
    <col min="1294" max="1294" width="9.375" style="73" customWidth="1"/>
    <col min="1295" max="1295" width="8.125" style="73" bestFit="1" customWidth="1"/>
    <col min="1296" max="1296" width="9.125" style="73" bestFit="1" customWidth="1"/>
    <col min="1297" max="1297" width="9" style="73"/>
    <col min="1298" max="1298" width="11.125" style="73" customWidth="1"/>
    <col min="1299" max="1536" width="9" style="73"/>
    <col min="1537" max="1537" width="4.25" style="73" customWidth="1"/>
    <col min="1538" max="1538" width="24.75" style="73" customWidth="1"/>
    <col min="1539" max="1539" width="6.75" style="73" customWidth="1"/>
    <col min="1540" max="1540" width="5.875" style="73" customWidth="1"/>
    <col min="1541" max="1541" width="9.375" style="73" customWidth="1"/>
    <col min="1542" max="1542" width="9.25" style="73" customWidth="1"/>
    <col min="1543" max="1543" width="7.375" style="73" customWidth="1"/>
    <col min="1544" max="1544" width="8.125" style="73" customWidth="1"/>
    <col min="1545" max="1545" width="9.375" style="73" customWidth="1"/>
    <col min="1546" max="1546" width="42.375" style="73" customWidth="1"/>
    <col min="1547" max="1547" width="9" style="73"/>
    <col min="1548" max="1548" width="12.375" style="73" customWidth="1"/>
    <col min="1549" max="1549" width="9" style="73"/>
    <col min="1550" max="1550" width="9.375" style="73" customWidth="1"/>
    <col min="1551" max="1551" width="8.125" style="73" bestFit="1" customWidth="1"/>
    <col min="1552" max="1552" width="9.125" style="73" bestFit="1" customWidth="1"/>
    <col min="1553" max="1553" width="9" style="73"/>
    <col min="1554" max="1554" width="11.125" style="73" customWidth="1"/>
    <col min="1555" max="1792" width="9" style="73"/>
    <col min="1793" max="1793" width="4.25" style="73" customWidth="1"/>
    <col min="1794" max="1794" width="24.75" style="73" customWidth="1"/>
    <col min="1795" max="1795" width="6.75" style="73" customWidth="1"/>
    <col min="1796" max="1796" width="5.875" style="73" customWidth="1"/>
    <col min="1797" max="1797" width="9.375" style="73" customWidth="1"/>
    <col min="1798" max="1798" width="9.25" style="73" customWidth="1"/>
    <col min="1799" max="1799" width="7.375" style="73" customWidth="1"/>
    <col min="1800" max="1800" width="8.125" style="73" customWidth="1"/>
    <col min="1801" max="1801" width="9.375" style="73" customWidth="1"/>
    <col min="1802" max="1802" width="42.375" style="73" customWidth="1"/>
    <col min="1803" max="1803" width="9" style="73"/>
    <col min="1804" max="1804" width="12.375" style="73" customWidth="1"/>
    <col min="1805" max="1805" width="9" style="73"/>
    <col min="1806" max="1806" width="9.375" style="73" customWidth="1"/>
    <col min="1807" max="1807" width="8.125" style="73" bestFit="1" customWidth="1"/>
    <col min="1808" max="1808" width="9.125" style="73" bestFit="1" customWidth="1"/>
    <col min="1809" max="1809" width="9" style="73"/>
    <col min="1810" max="1810" width="11.125" style="73" customWidth="1"/>
    <col min="1811" max="2048" width="9" style="73"/>
    <col min="2049" max="2049" width="4.25" style="73" customWidth="1"/>
    <col min="2050" max="2050" width="24.75" style="73" customWidth="1"/>
    <col min="2051" max="2051" width="6.75" style="73" customWidth="1"/>
    <col min="2052" max="2052" width="5.875" style="73" customWidth="1"/>
    <col min="2053" max="2053" width="9.375" style="73" customWidth="1"/>
    <col min="2054" max="2054" width="9.25" style="73" customWidth="1"/>
    <col min="2055" max="2055" width="7.375" style="73" customWidth="1"/>
    <col min="2056" max="2056" width="8.125" style="73" customWidth="1"/>
    <col min="2057" max="2057" width="9.375" style="73" customWidth="1"/>
    <col min="2058" max="2058" width="42.375" style="73" customWidth="1"/>
    <col min="2059" max="2059" width="9" style="73"/>
    <col min="2060" max="2060" width="12.375" style="73" customWidth="1"/>
    <col min="2061" max="2061" width="9" style="73"/>
    <col min="2062" max="2062" width="9.375" style="73" customWidth="1"/>
    <col min="2063" max="2063" width="8.125" style="73" bestFit="1" customWidth="1"/>
    <col min="2064" max="2064" width="9.125" style="73" bestFit="1" customWidth="1"/>
    <col min="2065" max="2065" width="9" style="73"/>
    <col min="2066" max="2066" width="11.125" style="73" customWidth="1"/>
    <col min="2067" max="2304" width="9" style="73"/>
    <col min="2305" max="2305" width="4.25" style="73" customWidth="1"/>
    <col min="2306" max="2306" width="24.75" style="73" customWidth="1"/>
    <col min="2307" max="2307" width="6.75" style="73" customWidth="1"/>
    <col min="2308" max="2308" width="5.875" style="73" customWidth="1"/>
    <col min="2309" max="2309" width="9.375" style="73" customWidth="1"/>
    <col min="2310" max="2310" width="9.25" style="73" customWidth="1"/>
    <col min="2311" max="2311" width="7.375" style="73" customWidth="1"/>
    <col min="2312" max="2312" width="8.125" style="73" customWidth="1"/>
    <col min="2313" max="2313" width="9.375" style="73" customWidth="1"/>
    <col min="2314" max="2314" width="42.375" style="73" customWidth="1"/>
    <col min="2315" max="2315" width="9" style="73"/>
    <col min="2316" max="2316" width="12.375" style="73" customWidth="1"/>
    <col min="2317" max="2317" width="9" style="73"/>
    <col min="2318" max="2318" width="9.375" style="73" customWidth="1"/>
    <col min="2319" max="2319" width="8.125" style="73" bestFit="1" customWidth="1"/>
    <col min="2320" max="2320" width="9.125" style="73" bestFit="1" customWidth="1"/>
    <col min="2321" max="2321" width="9" style="73"/>
    <col min="2322" max="2322" width="11.125" style="73" customWidth="1"/>
    <col min="2323" max="2560" width="9" style="73"/>
    <col min="2561" max="2561" width="4.25" style="73" customWidth="1"/>
    <col min="2562" max="2562" width="24.75" style="73" customWidth="1"/>
    <col min="2563" max="2563" width="6.75" style="73" customWidth="1"/>
    <col min="2564" max="2564" width="5.875" style="73" customWidth="1"/>
    <col min="2565" max="2565" width="9.375" style="73" customWidth="1"/>
    <col min="2566" max="2566" width="9.25" style="73" customWidth="1"/>
    <col min="2567" max="2567" width="7.375" style="73" customWidth="1"/>
    <col min="2568" max="2568" width="8.125" style="73" customWidth="1"/>
    <col min="2569" max="2569" width="9.375" style="73" customWidth="1"/>
    <col min="2570" max="2570" width="42.375" style="73" customWidth="1"/>
    <col min="2571" max="2571" width="9" style="73"/>
    <col min="2572" max="2572" width="12.375" style="73" customWidth="1"/>
    <col min="2573" max="2573" width="9" style="73"/>
    <col min="2574" max="2574" width="9.375" style="73" customWidth="1"/>
    <col min="2575" max="2575" width="8.125" style="73" bestFit="1" customWidth="1"/>
    <col min="2576" max="2576" width="9.125" style="73" bestFit="1" customWidth="1"/>
    <col min="2577" max="2577" width="9" style="73"/>
    <col min="2578" max="2578" width="11.125" style="73" customWidth="1"/>
    <col min="2579" max="2816" width="9" style="73"/>
    <col min="2817" max="2817" width="4.25" style="73" customWidth="1"/>
    <col min="2818" max="2818" width="24.75" style="73" customWidth="1"/>
    <col min="2819" max="2819" width="6.75" style="73" customWidth="1"/>
    <col min="2820" max="2820" width="5.875" style="73" customWidth="1"/>
    <col min="2821" max="2821" width="9.375" style="73" customWidth="1"/>
    <col min="2822" max="2822" width="9.25" style="73" customWidth="1"/>
    <col min="2823" max="2823" width="7.375" style="73" customWidth="1"/>
    <col min="2824" max="2824" width="8.125" style="73" customWidth="1"/>
    <col min="2825" max="2825" width="9.375" style="73" customWidth="1"/>
    <col min="2826" max="2826" width="42.375" style="73" customWidth="1"/>
    <col min="2827" max="2827" width="9" style="73"/>
    <col min="2828" max="2828" width="12.375" style="73" customWidth="1"/>
    <col min="2829" max="2829" width="9" style="73"/>
    <col min="2830" max="2830" width="9.375" style="73" customWidth="1"/>
    <col min="2831" max="2831" width="8.125" style="73" bestFit="1" customWidth="1"/>
    <col min="2832" max="2832" width="9.125" style="73" bestFit="1" customWidth="1"/>
    <col min="2833" max="2833" width="9" style="73"/>
    <col min="2834" max="2834" width="11.125" style="73" customWidth="1"/>
    <col min="2835" max="3072" width="9" style="73"/>
    <col min="3073" max="3073" width="4.25" style="73" customWidth="1"/>
    <col min="3074" max="3074" width="24.75" style="73" customWidth="1"/>
    <col min="3075" max="3075" width="6.75" style="73" customWidth="1"/>
    <col min="3076" max="3076" width="5.875" style="73" customWidth="1"/>
    <col min="3077" max="3077" width="9.375" style="73" customWidth="1"/>
    <col min="3078" max="3078" width="9.25" style="73" customWidth="1"/>
    <col min="3079" max="3079" width="7.375" style="73" customWidth="1"/>
    <col min="3080" max="3080" width="8.125" style="73" customWidth="1"/>
    <col min="3081" max="3081" width="9.375" style="73" customWidth="1"/>
    <col min="3082" max="3082" width="42.375" style="73" customWidth="1"/>
    <col min="3083" max="3083" width="9" style="73"/>
    <col min="3084" max="3084" width="12.375" style="73" customWidth="1"/>
    <col min="3085" max="3085" width="9" style="73"/>
    <col min="3086" max="3086" width="9.375" style="73" customWidth="1"/>
    <col min="3087" max="3087" width="8.125" style="73" bestFit="1" customWidth="1"/>
    <col min="3088" max="3088" width="9.125" style="73" bestFit="1" customWidth="1"/>
    <col min="3089" max="3089" width="9" style="73"/>
    <col min="3090" max="3090" width="11.125" style="73" customWidth="1"/>
    <col min="3091" max="3328" width="9" style="73"/>
    <col min="3329" max="3329" width="4.25" style="73" customWidth="1"/>
    <col min="3330" max="3330" width="24.75" style="73" customWidth="1"/>
    <col min="3331" max="3331" width="6.75" style="73" customWidth="1"/>
    <col min="3332" max="3332" width="5.875" style="73" customWidth="1"/>
    <col min="3333" max="3333" width="9.375" style="73" customWidth="1"/>
    <col min="3334" max="3334" width="9.25" style="73" customWidth="1"/>
    <col min="3335" max="3335" width="7.375" style="73" customWidth="1"/>
    <col min="3336" max="3336" width="8.125" style="73" customWidth="1"/>
    <col min="3337" max="3337" width="9.375" style="73" customWidth="1"/>
    <col min="3338" max="3338" width="42.375" style="73" customWidth="1"/>
    <col min="3339" max="3339" width="9" style="73"/>
    <col min="3340" max="3340" width="12.375" style="73" customWidth="1"/>
    <col min="3341" max="3341" width="9" style="73"/>
    <col min="3342" max="3342" width="9.375" style="73" customWidth="1"/>
    <col min="3343" max="3343" width="8.125" style="73" bestFit="1" customWidth="1"/>
    <col min="3344" max="3344" width="9.125" style="73" bestFit="1" customWidth="1"/>
    <col min="3345" max="3345" width="9" style="73"/>
    <col min="3346" max="3346" width="11.125" style="73" customWidth="1"/>
    <col min="3347" max="3584" width="9" style="73"/>
    <col min="3585" max="3585" width="4.25" style="73" customWidth="1"/>
    <col min="3586" max="3586" width="24.75" style="73" customWidth="1"/>
    <col min="3587" max="3587" width="6.75" style="73" customWidth="1"/>
    <col min="3588" max="3588" width="5.875" style="73" customWidth="1"/>
    <col min="3589" max="3589" width="9.375" style="73" customWidth="1"/>
    <col min="3590" max="3590" width="9.25" style="73" customWidth="1"/>
    <col min="3591" max="3591" width="7.375" style="73" customWidth="1"/>
    <col min="3592" max="3592" width="8.125" style="73" customWidth="1"/>
    <col min="3593" max="3593" width="9.375" style="73" customWidth="1"/>
    <col min="3594" max="3594" width="42.375" style="73" customWidth="1"/>
    <col min="3595" max="3595" width="9" style="73"/>
    <col min="3596" max="3596" width="12.375" style="73" customWidth="1"/>
    <col min="3597" max="3597" width="9" style="73"/>
    <col min="3598" max="3598" width="9.375" style="73" customWidth="1"/>
    <col min="3599" max="3599" width="8.125" style="73" bestFit="1" customWidth="1"/>
    <col min="3600" max="3600" width="9.125" style="73" bestFit="1" customWidth="1"/>
    <col min="3601" max="3601" width="9" style="73"/>
    <col min="3602" max="3602" width="11.125" style="73" customWidth="1"/>
    <col min="3603" max="3840" width="9" style="73"/>
    <col min="3841" max="3841" width="4.25" style="73" customWidth="1"/>
    <col min="3842" max="3842" width="24.75" style="73" customWidth="1"/>
    <col min="3843" max="3843" width="6.75" style="73" customWidth="1"/>
    <col min="3844" max="3844" width="5.875" style="73" customWidth="1"/>
    <col min="3845" max="3845" width="9.375" style="73" customWidth="1"/>
    <col min="3846" max="3846" width="9.25" style="73" customWidth="1"/>
    <col min="3847" max="3847" width="7.375" style="73" customWidth="1"/>
    <col min="3848" max="3848" width="8.125" style="73" customWidth="1"/>
    <col min="3849" max="3849" width="9.375" style="73" customWidth="1"/>
    <col min="3850" max="3850" width="42.375" style="73" customWidth="1"/>
    <col min="3851" max="3851" width="9" style="73"/>
    <col min="3852" max="3852" width="12.375" style="73" customWidth="1"/>
    <col min="3853" max="3853" width="9" style="73"/>
    <col min="3854" max="3854" width="9.375" style="73" customWidth="1"/>
    <col min="3855" max="3855" width="8.125" style="73" bestFit="1" customWidth="1"/>
    <col min="3856" max="3856" width="9.125" style="73" bestFit="1" customWidth="1"/>
    <col min="3857" max="3857" width="9" style="73"/>
    <col min="3858" max="3858" width="11.125" style="73" customWidth="1"/>
    <col min="3859" max="4096" width="9" style="73"/>
    <col min="4097" max="4097" width="4.25" style="73" customWidth="1"/>
    <col min="4098" max="4098" width="24.75" style="73" customWidth="1"/>
    <col min="4099" max="4099" width="6.75" style="73" customWidth="1"/>
    <col min="4100" max="4100" width="5.875" style="73" customWidth="1"/>
    <col min="4101" max="4101" width="9.375" style="73" customWidth="1"/>
    <col min="4102" max="4102" width="9.25" style="73" customWidth="1"/>
    <col min="4103" max="4103" width="7.375" style="73" customWidth="1"/>
    <col min="4104" max="4104" width="8.125" style="73" customWidth="1"/>
    <col min="4105" max="4105" width="9.375" style="73" customWidth="1"/>
    <col min="4106" max="4106" width="42.375" style="73" customWidth="1"/>
    <col min="4107" max="4107" width="9" style="73"/>
    <col min="4108" max="4108" width="12.375" style="73" customWidth="1"/>
    <col min="4109" max="4109" width="9" style="73"/>
    <col min="4110" max="4110" width="9.375" style="73" customWidth="1"/>
    <col min="4111" max="4111" width="8.125" style="73" bestFit="1" customWidth="1"/>
    <col min="4112" max="4112" width="9.125" style="73" bestFit="1" customWidth="1"/>
    <col min="4113" max="4113" width="9" style="73"/>
    <col min="4114" max="4114" width="11.125" style="73" customWidth="1"/>
    <col min="4115" max="4352" width="9" style="73"/>
    <col min="4353" max="4353" width="4.25" style="73" customWidth="1"/>
    <col min="4354" max="4354" width="24.75" style="73" customWidth="1"/>
    <col min="4355" max="4355" width="6.75" style="73" customWidth="1"/>
    <col min="4356" max="4356" width="5.875" style="73" customWidth="1"/>
    <col min="4357" max="4357" width="9.375" style="73" customWidth="1"/>
    <col min="4358" max="4358" width="9.25" style="73" customWidth="1"/>
    <col min="4359" max="4359" width="7.375" style="73" customWidth="1"/>
    <col min="4360" max="4360" width="8.125" style="73" customWidth="1"/>
    <col min="4361" max="4361" width="9.375" style="73" customWidth="1"/>
    <col min="4362" max="4362" width="42.375" style="73" customWidth="1"/>
    <col min="4363" max="4363" width="9" style="73"/>
    <col min="4364" max="4364" width="12.375" style="73" customWidth="1"/>
    <col min="4365" max="4365" width="9" style="73"/>
    <col min="4366" max="4366" width="9.375" style="73" customWidth="1"/>
    <col min="4367" max="4367" width="8.125" style="73" bestFit="1" customWidth="1"/>
    <col min="4368" max="4368" width="9.125" style="73" bestFit="1" customWidth="1"/>
    <col min="4369" max="4369" width="9" style="73"/>
    <col min="4370" max="4370" width="11.125" style="73" customWidth="1"/>
    <col min="4371" max="4608" width="9" style="73"/>
    <col min="4609" max="4609" width="4.25" style="73" customWidth="1"/>
    <col min="4610" max="4610" width="24.75" style="73" customWidth="1"/>
    <col min="4611" max="4611" width="6.75" style="73" customWidth="1"/>
    <col min="4612" max="4612" width="5.875" style="73" customWidth="1"/>
    <col min="4613" max="4613" width="9.375" style="73" customWidth="1"/>
    <col min="4614" max="4614" width="9.25" style="73" customWidth="1"/>
    <col min="4615" max="4615" width="7.375" style="73" customWidth="1"/>
    <col min="4616" max="4616" width="8.125" style="73" customWidth="1"/>
    <col min="4617" max="4617" width="9.375" style="73" customWidth="1"/>
    <col min="4618" max="4618" width="42.375" style="73" customWidth="1"/>
    <col min="4619" max="4619" width="9" style="73"/>
    <col min="4620" max="4620" width="12.375" style="73" customWidth="1"/>
    <col min="4621" max="4621" width="9" style="73"/>
    <col min="4622" max="4622" width="9.375" style="73" customWidth="1"/>
    <col min="4623" max="4623" width="8.125" style="73" bestFit="1" customWidth="1"/>
    <col min="4624" max="4624" width="9.125" style="73" bestFit="1" customWidth="1"/>
    <col min="4625" max="4625" width="9" style="73"/>
    <col min="4626" max="4626" width="11.125" style="73" customWidth="1"/>
    <col min="4627" max="4864" width="9" style="73"/>
    <col min="4865" max="4865" width="4.25" style="73" customWidth="1"/>
    <col min="4866" max="4866" width="24.75" style="73" customWidth="1"/>
    <col min="4867" max="4867" width="6.75" style="73" customWidth="1"/>
    <col min="4868" max="4868" width="5.875" style="73" customWidth="1"/>
    <col min="4869" max="4869" width="9.375" style="73" customWidth="1"/>
    <col min="4870" max="4870" width="9.25" style="73" customWidth="1"/>
    <col min="4871" max="4871" width="7.375" style="73" customWidth="1"/>
    <col min="4872" max="4872" width="8.125" style="73" customWidth="1"/>
    <col min="4873" max="4873" width="9.375" style="73" customWidth="1"/>
    <col min="4874" max="4874" width="42.375" style="73" customWidth="1"/>
    <col min="4875" max="4875" width="9" style="73"/>
    <col min="4876" max="4876" width="12.375" style="73" customWidth="1"/>
    <col min="4877" max="4877" width="9" style="73"/>
    <col min="4878" max="4878" width="9.375" style="73" customWidth="1"/>
    <col min="4879" max="4879" width="8.125" style="73" bestFit="1" customWidth="1"/>
    <col min="4880" max="4880" width="9.125" style="73" bestFit="1" customWidth="1"/>
    <col min="4881" max="4881" width="9" style="73"/>
    <col min="4882" max="4882" width="11.125" style="73" customWidth="1"/>
    <col min="4883" max="5120" width="9" style="73"/>
    <col min="5121" max="5121" width="4.25" style="73" customWidth="1"/>
    <col min="5122" max="5122" width="24.75" style="73" customWidth="1"/>
    <col min="5123" max="5123" width="6.75" style="73" customWidth="1"/>
    <col min="5124" max="5124" width="5.875" style="73" customWidth="1"/>
    <col min="5125" max="5125" width="9.375" style="73" customWidth="1"/>
    <col min="5126" max="5126" width="9.25" style="73" customWidth="1"/>
    <col min="5127" max="5127" width="7.375" style="73" customWidth="1"/>
    <col min="5128" max="5128" width="8.125" style="73" customWidth="1"/>
    <col min="5129" max="5129" width="9.375" style="73" customWidth="1"/>
    <col min="5130" max="5130" width="42.375" style="73" customWidth="1"/>
    <col min="5131" max="5131" width="9" style="73"/>
    <col min="5132" max="5132" width="12.375" style="73" customWidth="1"/>
    <col min="5133" max="5133" width="9" style="73"/>
    <col min="5134" max="5134" width="9.375" style="73" customWidth="1"/>
    <col min="5135" max="5135" width="8.125" style="73" bestFit="1" customWidth="1"/>
    <col min="5136" max="5136" width="9.125" style="73" bestFit="1" customWidth="1"/>
    <col min="5137" max="5137" width="9" style="73"/>
    <col min="5138" max="5138" width="11.125" style="73" customWidth="1"/>
    <col min="5139" max="5376" width="9" style="73"/>
    <col min="5377" max="5377" width="4.25" style="73" customWidth="1"/>
    <col min="5378" max="5378" width="24.75" style="73" customWidth="1"/>
    <col min="5379" max="5379" width="6.75" style="73" customWidth="1"/>
    <col min="5380" max="5380" width="5.875" style="73" customWidth="1"/>
    <col min="5381" max="5381" width="9.375" style="73" customWidth="1"/>
    <col min="5382" max="5382" width="9.25" style="73" customWidth="1"/>
    <col min="5383" max="5383" width="7.375" style="73" customWidth="1"/>
    <col min="5384" max="5384" width="8.125" style="73" customWidth="1"/>
    <col min="5385" max="5385" width="9.375" style="73" customWidth="1"/>
    <col min="5386" max="5386" width="42.375" style="73" customWidth="1"/>
    <col min="5387" max="5387" width="9" style="73"/>
    <col min="5388" max="5388" width="12.375" style="73" customWidth="1"/>
    <col min="5389" max="5389" width="9" style="73"/>
    <col min="5390" max="5390" width="9.375" style="73" customWidth="1"/>
    <col min="5391" max="5391" width="8.125" style="73" bestFit="1" customWidth="1"/>
    <col min="5392" max="5392" width="9.125" style="73" bestFit="1" customWidth="1"/>
    <col min="5393" max="5393" width="9" style="73"/>
    <col min="5394" max="5394" width="11.125" style="73" customWidth="1"/>
    <col min="5395" max="5632" width="9" style="73"/>
    <col min="5633" max="5633" width="4.25" style="73" customWidth="1"/>
    <col min="5634" max="5634" width="24.75" style="73" customWidth="1"/>
    <col min="5635" max="5635" width="6.75" style="73" customWidth="1"/>
    <col min="5636" max="5636" width="5.875" style="73" customWidth="1"/>
    <col min="5637" max="5637" width="9.375" style="73" customWidth="1"/>
    <col min="5638" max="5638" width="9.25" style="73" customWidth="1"/>
    <col min="5639" max="5639" width="7.375" style="73" customWidth="1"/>
    <col min="5640" max="5640" width="8.125" style="73" customWidth="1"/>
    <col min="5641" max="5641" width="9.375" style="73" customWidth="1"/>
    <col min="5642" max="5642" width="42.375" style="73" customWidth="1"/>
    <col min="5643" max="5643" width="9" style="73"/>
    <col min="5644" max="5644" width="12.375" style="73" customWidth="1"/>
    <col min="5645" max="5645" width="9" style="73"/>
    <col min="5646" max="5646" width="9.375" style="73" customWidth="1"/>
    <col min="5647" max="5647" width="8.125" style="73" bestFit="1" customWidth="1"/>
    <col min="5648" max="5648" width="9.125" style="73" bestFit="1" customWidth="1"/>
    <col min="5649" max="5649" width="9" style="73"/>
    <col min="5650" max="5650" width="11.125" style="73" customWidth="1"/>
    <col min="5651" max="5888" width="9" style="73"/>
    <col min="5889" max="5889" width="4.25" style="73" customWidth="1"/>
    <col min="5890" max="5890" width="24.75" style="73" customWidth="1"/>
    <col min="5891" max="5891" width="6.75" style="73" customWidth="1"/>
    <col min="5892" max="5892" width="5.875" style="73" customWidth="1"/>
    <col min="5893" max="5893" width="9.375" style="73" customWidth="1"/>
    <col min="5894" max="5894" width="9.25" style="73" customWidth="1"/>
    <col min="5895" max="5895" width="7.375" style="73" customWidth="1"/>
    <col min="5896" max="5896" width="8.125" style="73" customWidth="1"/>
    <col min="5897" max="5897" width="9.375" style="73" customWidth="1"/>
    <col min="5898" max="5898" width="42.375" style="73" customWidth="1"/>
    <col min="5899" max="5899" width="9" style="73"/>
    <col min="5900" max="5900" width="12.375" style="73" customWidth="1"/>
    <col min="5901" max="5901" width="9" style="73"/>
    <col min="5902" max="5902" width="9.375" style="73" customWidth="1"/>
    <col min="5903" max="5903" width="8.125" style="73" bestFit="1" customWidth="1"/>
    <col min="5904" max="5904" width="9.125" style="73" bestFit="1" customWidth="1"/>
    <col min="5905" max="5905" width="9" style="73"/>
    <col min="5906" max="5906" width="11.125" style="73" customWidth="1"/>
    <col min="5907" max="6144" width="9" style="73"/>
    <col min="6145" max="6145" width="4.25" style="73" customWidth="1"/>
    <col min="6146" max="6146" width="24.75" style="73" customWidth="1"/>
    <col min="6147" max="6147" width="6.75" style="73" customWidth="1"/>
    <col min="6148" max="6148" width="5.875" style="73" customWidth="1"/>
    <col min="6149" max="6149" width="9.375" style="73" customWidth="1"/>
    <col min="6150" max="6150" width="9.25" style="73" customWidth="1"/>
    <col min="6151" max="6151" width="7.375" style="73" customWidth="1"/>
    <col min="6152" max="6152" width="8.125" style="73" customWidth="1"/>
    <col min="6153" max="6153" width="9.375" style="73" customWidth="1"/>
    <col min="6154" max="6154" width="42.375" style="73" customWidth="1"/>
    <col min="6155" max="6155" width="9" style="73"/>
    <col min="6156" max="6156" width="12.375" style="73" customWidth="1"/>
    <col min="6157" max="6157" width="9" style="73"/>
    <col min="6158" max="6158" width="9.375" style="73" customWidth="1"/>
    <col min="6159" max="6159" width="8.125" style="73" bestFit="1" customWidth="1"/>
    <col min="6160" max="6160" width="9.125" style="73" bestFit="1" customWidth="1"/>
    <col min="6161" max="6161" width="9" style="73"/>
    <col min="6162" max="6162" width="11.125" style="73" customWidth="1"/>
    <col min="6163" max="6400" width="9" style="73"/>
    <col min="6401" max="6401" width="4.25" style="73" customWidth="1"/>
    <col min="6402" max="6402" width="24.75" style="73" customWidth="1"/>
    <col min="6403" max="6403" width="6.75" style="73" customWidth="1"/>
    <col min="6404" max="6404" width="5.875" style="73" customWidth="1"/>
    <col min="6405" max="6405" width="9.375" style="73" customWidth="1"/>
    <col min="6406" max="6406" width="9.25" style="73" customWidth="1"/>
    <col min="6407" max="6407" width="7.375" style="73" customWidth="1"/>
    <col min="6408" max="6408" width="8.125" style="73" customWidth="1"/>
    <col min="6409" max="6409" width="9.375" style="73" customWidth="1"/>
    <col min="6410" max="6410" width="42.375" style="73" customWidth="1"/>
    <col min="6411" max="6411" width="9" style="73"/>
    <col min="6412" max="6412" width="12.375" style="73" customWidth="1"/>
    <col min="6413" max="6413" width="9" style="73"/>
    <col min="6414" max="6414" width="9.375" style="73" customWidth="1"/>
    <col min="6415" max="6415" width="8.125" style="73" bestFit="1" customWidth="1"/>
    <col min="6416" max="6416" width="9.125" style="73" bestFit="1" customWidth="1"/>
    <col min="6417" max="6417" width="9" style="73"/>
    <col min="6418" max="6418" width="11.125" style="73" customWidth="1"/>
    <col min="6419" max="6656" width="9" style="73"/>
    <col min="6657" max="6657" width="4.25" style="73" customWidth="1"/>
    <col min="6658" max="6658" width="24.75" style="73" customWidth="1"/>
    <col min="6659" max="6659" width="6.75" style="73" customWidth="1"/>
    <col min="6660" max="6660" width="5.875" style="73" customWidth="1"/>
    <col min="6661" max="6661" width="9.375" style="73" customWidth="1"/>
    <col min="6662" max="6662" width="9.25" style="73" customWidth="1"/>
    <col min="6663" max="6663" width="7.375" style="73" customWidth="1"/>
    <col min="6664" max="6664" width="8.125" style="73" customWidth="1"/>
    <col min="6665" max="6665" width="9.375" style="73" customWidth="1"/>
    <col min="6666" max="6666" width="42.375" style="73" customWidth="1"/>
    <col min="6667" max="6667" width="9" style="73"/>
    <col min="6668" max="6668" width="12.375" style="73" customWidth="1"/>
    <col min="6669" max="6669" width="9" style="73"/>
    <col min="6670" max="6670" width="9.375" style="73" customWidth="1"/>
    <col min="6671" max="6671" width="8.125" style="73" bestFit="1" customWidth="1"/>
    <col min="6672" max="6672" width="9.125" style="73" bestFit="1" customWidth="1"/>
    <col min="6673" max="6673" width="9" style="73"/>
    <col min="6674" max="6674" width="11.125" style="73" customWidth="1"/>
    <col min="6675" max="6912" width="9" style="73"/>
    <col min="6913" max="6913" width="4.25" style="73" customWidth="1"/>
    <col min="6914" max="6914" width="24.75" style="73" customWidth="1"/>
    <col min="6915" max="6915" width="6.75" style="73" customWidth="1"/>
    <col min="6916" max="6916" width="5.875" style="73" customWidth="1"/>
    <col min="6917" max="6917" width="9.375" style="73" customWidth="1"/>
    <col min="6918" max="6918" width="9.25" style="73" customWidth="1"/>
    <col min="6919" max="6919" width="7.375" style="73" customWidth="1"/>
    <col min="6920" max="6920" width="8.125" style="73" customWidth="1"/>
    <col min="6921" max="6921" width="9.375" style="73" customWidth="1"/>
    <col min="6922" max="6922" width="42.375" style="73" customWidth="1"/>
    <col min="6923" max="6923" width="9" style="73"/>
    <col min="6924" max="6924" width="12.375" style="73" customWidth="1"/>
    <col min="6925" max="6925" width="9" style="73"/>
    <col min="6926" max="6926" width="9.375" style="73" customWidth="1"/>
    <col min="6927" max="6927" width="8.125" style="73" bestFit="1" customWidth="1"/>
    <col min="6928" max="6928" width="9.125" style="73" bestFit="1" customWidth="1"/>
    <col min="6929" max="6929" width="9" style="73"/>
    <col min="6930" max="6930" width="11.125" style="73" customWidth="1"/>
    <col min="6931" max="7168" width="9" style="73"/>
    <col min="7169" max="7169" width="4.25" style="73" customWidth="1"/>
    <col min="7170" max="7170" width="24.75" style="73" customWidth="1"/>
    <col min="7171" max="7171" width="6.75" style="73" customWidth="1"/>
    <col min="7172" max="7172" width="5.875" style="73" customWidth="1"/>
    <col min="7173" max="7173" width="9.375" style="73" customWidth="1"/>
    <col min="7174" max="7174" width="9.25" style="73" customWidth="1"/>
    <col min="7175" max="7175" width="7.375" style="73" customWidth="1"/>
    <col min="7176" max="7176" width="8.125" style="73" customWidth="1"/>
    <col min="7177" max="7177" width="9.375" style="73" customWidth="1"/>
    <col min="7178" max="7178" width="42.375" style="73" customWidth="1"/>
    <col min="7179" max="7179" width="9" style="73"/>
    <col min="7180" max="7180" width="12.375" style="73" customWidth="1"/>
    <col min="7181" max="7181" width="9" style="73"/>
    <col min="7182" max="7182" width="9.375" style="73" customWidth="1"/>
    <col min="7183" max="7183" width="8.125" style="73" bestFit="1" customWidth="1"/>
    <col min="7184" max="7184" width="9.125" style="73" bestFit="1" customWidth="1"/>
    <col min="7185" max="7185" width="9" style="73"/>
    <col min="7186" max="7186" width="11.125" style="73" customWidth="1"/>
    <col min="7187" max="7424" width="9" style="73"/>
    <col min="7425" max="7425" width="4.25" style="73" customWidth="1"/>
    <col min="7426" max="7426" width="24.75" style="73" customWidth="1"/>
    <col min="7427" max="7427" width="6.75" style="73" customWidth="1"/>
    <col min="7428" max="7428" width="5.875" style="73" customWidth="1"/>
    <col min="7429" max="7429" width="9.375" style="73" customWidth="1"/>
    <col min="7430" max="7430" width="9.25" style="73" customWidth="1"/>
    <col min="7431" max="7431" width="7.375" style="73" customWidth="1"/>
    <col min="7432" max="7432" width="8.125" style="73" customWidth="1"/>
    <col min="7433" max="7433" width="9.375" style="73" customWidth="1"/>
    <col min="7434" max="7434" width="42.375" style="73" customWidth="1"/>
    <col min="7435" max="7435" width="9" style="73"/>
    <col min="7436" max="7436" width="12.375" style="73" customWidth="1"/>
    <col min="7437" max="7437" width="9" style="73"/>
    <col min="7438" max="7438" width="9.375" style="73" customWidth="1"/>
    <col min="7439" max="7439" width="8.125" style="73" bestFit="1" customWidth="1"/>
    <col min="7440" max="7440" width="9.125" style="73" bestFit="1" customWidth="1"/>
    <col min="7441" max="7441" width="9" style="73"/>
    <col min="7442" max="7442" width="11.125" style="73" customWidth="1"/>
    <col min="7443" max="7680" width="9" style="73"/>
    <col min="7681" max="7681" width="4.25" style="73" customWidth="1"/>
    <col min="7682" max="7682" width="24.75" style="73" customWidth="1"/>
    <col min="7683" max="7683" width="6.75" style="73" customWidth="1"/>
    <col min="7684" max="7684" width="5.875" style="73" customWidth="1"/>
    <col min="7685" max="7685" width="9.375" style="73" customWidth="1"/>
    <col min="7686" max="7686" width="9.25" style="73" customWidth="1"/>
    <col min="7687" max="7687" width="7.375" style="73" customWidth="1"/>
    <col min="7688" max="7688" width="8.125" style="73" customWidth="1"/>
    <col min="7689" max="7689" width="9.375" style="73" customWidth="1"/>
    <col min="7690" max="7690" width="42.375" style="73" customWidth="1"/>
    <col min="7691" max="7691" width="9" style="73"/>
    <col min="7692" max="7692" width="12.375" style="73" customWidth="1"/>
    <col min="7693" max="7693" width="9" style="73"/>
    <col min="7694" max="7694" width="9.375" style="73" customWidth="1"/>
    <col min="7695" max="7695" width="8.125" style="73" bestFit="1" customWidth="1"/>
    <col min="7696" max="7696" width="9.125" style="73" bestFit="1" customWidth="1"/>
    <col min="7697" max="7697" width="9" style="73"/>
    <col min="7698" max="7698" width="11.125" style="73" customWidth="1"/>
    <col min="7699" max="7936" width="9" style="73"/>
    <col min="7937" max="7937" width="4.25" style="73" customWidth="1"/>
    <col min="7938" max="7938" width="24.75" style="73" customWidth="1"/>
    <col min="7939" max="7939" width="6.75" style="73" customWidth="1"/>
    <col min="7940" max="7940" width="5.875" style="73" customWidth="1"/>
    <col min="7941" max="7941" width="9.375" style="73" customWidth="1"/>
    <col min="7942" max="7942" width="9.25" style="73" customWidth="1"/>
    <col min="7943" max="7943" width="7.375" style="73" customWidth="1"/>
    <col min="7944" max="7944" width="8.125" style="73" customWidth="1"/>
    <col min="7945" max="7945" width="9.375" style="73" customWidth="1"/>
    <col min="7946" max="7946" width="42.375" style="73" customWidth="1"/>
    <col min="7947" max="7947" width="9" style="73"/>
    <col min="7948" max="7948" width="12.375" style="73" customWidth="1"/>
    <col min="7949" max="7949" width="9" style="73"/>
    <col min="7950" max="7950" width="9.375" style="73" customWidth="1"/>
    <col min="7951" max="7951" width="8.125" style="73" bestFit="1" customWidth="1"/>
    <col min="7952" max="7952" width="9.125" style="73" bestFit="1" customWidth="1"/>
    <col min="7953" max="7953" width="9" style="73"/>
    <col min="7954" max="7954" width="11.125" style="73" customWidth="1"/>
    <col min="7955" max="8192" width="9" style="73"/>
    <col min="8193" max="8193" width="4.25" style="73" customWidth="1"/>
    <col min="8194" max="8194" width="24.75" style="73" customWidth="1"/>
    <col min="8195" max="8195" width="6.75" style="73" customWidth="1"/>
    <col min="8196" max="8196" width="5.875" style="73" customWidth="1"/>
    <col min="8197" max="8197" width="9.375" style="73" customWidth="1"/>
    <col min="8198" max="8198" width="9.25" style="73" customWidth="1"/>
    <col min="8199" max="8199" width="7.375" style="73" customWidth="1"/>
    <col min="8200" max="8200" width="8.125" style="73" customWidth="1"/>
    <col min="8201" max="8201" width="9.375" style="73" customWidth="1"/>
    <col min="8202" max="8202" width="42.375" style="73" customWidth="1"/>
    <col min="8203" max="8203" width="9" style="73"/>
    <col min="8204" max="8204" width="12.375" style="73" customWidth="1"/>
    <col min="8205" max="8205" width="9" style="73"/>
    <col min="8206" max="8206" width="9.375" style="73" customWidth="1"/>
    <col min="8207" max="8207" width="8.125" style="73" bestFit="1" customWidth="1"/>
    <col min="8208" max="8208" width="9.125" style="73" bestFit="1" customWidth="1"/>
    <col min="8209" max="8209" width="9" style="73"/>
    <col min="8210" max="8210" width="11.125" style="73" customWidth="1"/>
    <col min="8211" max="8448" width="9" style="73"/>
    <col min="8449" max="8449" width="4.25" style="73" customWidth="1"/>
    <col min="8450" max="8450" width="24.75" style="73" customWidth="1"/>
    <col min="8451" max="8451" width="6.75" style="73" customWidth="1"/>
    <col min="8452" max="8452" width="5.875" style="73" customWidth="1"/>
    <col min="8453" max="8453" width="9.375" style="73" customWidth="1"/>
    <col min="8454" max="8454" width="9.25" style="73" customWidth="1"/>
    <col min="8455" max="8455" width="7.375" style="73" customWidth="1"/>
    <col min="8456" max="8456" width="8.125" style="73" customWidth="1"/>
    <col min="8457" max="8457" width="9.375" style="73" customWidth="1"/>
    <col min="8458" max="8458" width="42.375" style="73" customWidth="1"/>
    <col min="8459" max="8459" width="9" style="73"/>
    <col min="8460" max="8460" width="12.375" style="73" customWidth="1"/>
    <col min="8461" max="8461" width="9" style="73"/>
    <col min="8462" max="8462" width="9.375" style="73" customWidth="1"/>
    <col min="8463" max="8463" width="8.125" style="73" bestFit="1" customWidth="1"/>
    <col min="8464" max="8464" width="9.125" style="73" bestFit="1" customWidth="1"/>
    <col min="8465" max="8465" width="9" style="73"/>
    <col min="8466" max="8466" width="11.125" style="73" customWidth="1"/>
    <col min="8467" max="8704" width="9" style="73"/>
    <col min="8705" max="8705" width="4.25" style="73" customWidth="1"/>
    <col min="8706" max="8706" width="24.75" style="73" customWidth="1"/>
    <col min="8707" max="8707" width="6.75" style="73" customWidth="1"/>
    <col min="8708" max="8708" width="5.875" style="73" customWidth="1"/>
    <col min="8709" max="8709" width="9.375" style="73" customWidth="1"/>
    <col min="8710" max="8710" width="9.25" style="73" customWidth="1"/>
    <col min="8711" max="8711" width="7.375" style="73" customWidth="1"/>
    <col min="8712" max="8712" width="8.125" style="73" customWidth="1"/>
    <col min="8713" max="8713" width="9.375" style="73" customWidth="1"/>
    <col min="8714" max="8714" width="42.375" style="73" customWidth="1"/>
    <col min="8715" max="8715" width="9" style="73"/>
    <col min="8716" max="8716" width="12.375" style="73" customWidth="1"/>
    <col min="8717" max="8717" width="9" style="73"/>
    <col min="8718" max="8718" width="9.375" style="73" customWidth="1"/>
    <col min="8719" max="8719" width="8.125" style="73" bestFit="1" customWidth="1"/>
    <col min="8720" max="8720" width="9.125" style="73" bestFit="1" customWidth="1"/>
    <col min="8721" max="8721" width="9" style="73"/>
    <col min="8722" max="8722" width="11.125" style="73" customWidth="1"/>
    <col min="8723" max="8960" width="9" style="73"/>
    <col min="8961" max="8961" width="4.25" style="73" customWidth="1"/>
    <col min="8962" max="8962" width="24.75" style="73" customWidth="1"/>
    <col min="8963" max="8963" width="6.75" style="73" customWidth="1"/>
    <col min="8964" max="8964" width="5.875" style="73" customWidth="1"/>
    <col min="8965" max="8965" width="9.375" style="73" customWidth="1"/>
    <col min="8966" max="8966" width="9.25" style="73" customWidth="1"/>
    <col min="8967" max="8967" width="7.375" style="73" customWidth="1"/>
    <col min="8968" max="8968" width="8.125" style="73" customWidth="1"/>
    <col min="8969" max="8969" width="9.375" style="73" customWidth="1"/>
    <col min="8970" max="8970" width="42.375" style="73" customWidth="1"/>
    <col min="8971" max="8971" width="9" style="73"/>
    <col min="8972" max="8972" width="12.375" style="73" customWidth="1"/>
    <col min="8973" max="8973" width="9" style="73"/>
    <col min="8974" max="8974" width="9.375" style="73" customWidth="1"/>
    <col min="8975" max="8975" width="8.125" style="73" bestFit="1" customWidth="1"/>
    <col min="8976" max="8976" width="9.125" style="73" bestFit="1" customWidth="1"/>
    <col min="8977" max="8977" width="9" style="73"/>
    <col min="8978" max="8978" width="11.125" style="73" customWidth="1"/>
    <col min="8979" max="9216" width="9" style="73"/>
    <col min="9217" max="9217" width="4.25" style="73" customWidth="1"/>
    <col min="9218" max="9218" width="24.75" style="73" customWidth="1"/>
    <col min="9219" max="9219" width="6.75" style="73" customWidth="1"/>
    <col min="9220" max="9220" width="5.875" style="73" customWidth="1"/>
    <col min="9221" max="9221" width="9.375" style="73" customWidth="1"/>
    <col min="9222" max="9222" width="9.25" style="73" customWidth="1"/>
    <col min="9223" max="9223" width="7.375" style="73" customWidth="1"/>
    <col min="9224" max="9224" width="8.125" style="73" customWidth="1"/>
    <col min="9225" max="9225" width="9.375" style="73" customWidth="1"/>
    <col min="9226" max="9226" width="42.375" style="73" customWidth="1"/>
    <col min="9227" max="9227" width="9" style="73"/>
    <col min="9228" max="9228" width="12.375" style="73" customWidth="1"/>
    <col min="9229" max="9229" width="9" style="73"/>
    <col min="9230" max="9230" width="9.375" style="73" customWidth="1"/>
    <col min="9231" max="9231" width="8.125" style="73" bestFit="1" customWidth="1"/>
    <col min="9232" max="9232" width="9.125" style="73" bestFit="1" customWidth="1"/>
    <col min="9233" max="9233" width="9" style="73"/>
    <col min="9234" max="9234" width="11.125" style="73" customWidth="1"/>
    <col min="9235" max="9472" width="9" style="73"/>
    <col min="9473" max="9473" width="4.25" style="73" customWidth="1"/>
    <col min="9474" max="9474" width="24.75" style="73" customWidth="1"/>
    <col min="9475" max="9475" width="6.75" style="73" customWidth="1"/>
    <col min="9476" max="9476" width="5.875" style="73" customWidth="1"/>
    <col min="9477" max="9477" width="9.375" style="73" customWidth="1"/>
    <col min="9478" max="9478" width="9.25" style="73" customWidth="1"/>
    <col min="9479" max="9479" width="7.375" style="73" customWidth="1"/>
    <col min="9480" max="9480" width="8.125" style="73" customWidth="1"/>
    <col min="9481" max="9481" width="9.375" style="73" customWidth="1"/>
    <col min="9482" max="9482" width="42.375" style="73" customWidth="1"/>
    <col min="9483" max="9483" width="9" style="73"/>
    <col min="9484" max="9484" width="12.375" style="73" customWidth="1"/>
    <col min="9485" max="9485" width="9" style="73"/>
    <col min="9486" max="9486" width="9.375" style="73" customWidth="1"/>
    <col min="9487" max="9487" width="8.125" style="73" bestFit="1" customWidth="1"/>
    <col min="9488" max="9488" width="9.125" style="73" bestFit="1" customWidth="1"/>
    <col min="9489" max="9489" width="9" style="73"/>
    <col min="9490" max="9490" width="11.125" style="73" customWidth="1"/>
    <col min="9491" max="9728" width="9" style="73"/>
    <col min="9729" max="9729" width="4.25" style="73" customWidth="1"/>
    <col min="9730" max="9730" width="24.75" style="73" customWidth="1"/>
    <col min="9731" max="9731" width="6.75" style="73" customWidth="1"/>
    <col min="9732" max="9732" width="5.875" style="73" customWidth="1"/>
    <col min="9733" max="9733" width="9.375" style="73" customWidth="1"/>
    <col min="9734" max="9734" width="9.25" style="73" customWidth="1"/>
    <col min="9735" max="9735" width="7.375" style="73" customWidth="1"/>
    <col min="9736" max="9736" width="8.125" style="73" customWidth="1"/>
    <col min="9737" max="9737" width="9.375" style="73" customWidth="1"/>
    <col min="9738" max="9738" width="42.375" style="73" customWidth="1"/>
    <col min="9739" max="9739" width="9" style="73"/>
    <col min="9740" max="9740" width="12.375" style="73" customWidth="1"/>
    <col min="9741" max="9741" width="9" style="73"/>
    <col min="9742" max="9742" width="9.375" style="73" customWidth="1"/>
    <col min="9743" max="9743" width="8.125" style="73" bestFit="1" customWidth="1"/>
    <col min="9744" max="9744" width="9.125" style="73" bestFit="1" customWidth="1"/>
    <col min="9745" max="9745" width="9" style="73"/>
    <col min="9746" max="9746" width="11.125" style="73" customWidth="1"/>
    <col min="9747" max="9984" width="9" style="73"/>
    <col min="9985" max="9985" width="4.25" style="73" customWidth="1"/>
    <col min="9986" max="9986" width="24.75" style="73" customWidth="1"/>
    <col min="9987" max="9987" width="6.75" style="73" customWidth="1"/>
    <col min="9988" max="9988" width="5.875" style="73" customWidth="1"/>
    <col min="9989" max="9989" width="9.375" style="73" customWidth="1"/>
    <col min="9990" max="9990" width="9.25" style="73" customWidth="1"/>
    <col min="9991" max="9991" width="7.375" style="73" customWidth="1"/>
    <col min="9992" max="9992" width="8.125" style="73" customWidth="1"/>
    <col min="9993" max="9993" width="9.375" style="73" customWidth="1"/>
    <col min="9994" max="9994" width="42.375" style="73" customWidth="1"/>
    <col min="9995" max="9995" width="9" style="73"/>
    <col min="9996" max="9996" width="12.375" style="73" customWidth="1"/>
    <col min="9997" max="9997" width="9" style="73"/>
    <col min="9998" max="9998" width="9.375" style="73" customWidth="1"/>
    <col min="9999" max="9999" width="8.125" style="73" bestFit="1" customWidth="1"/>
    <col min="10000" max="10000" width="9.125" style="73" bestFit="1" customWidth="1"/>
    <col min="10001" max="10001" width="9" style="73"/>
    <col min="10002" max="10002" width="11.125" style="73" customWidth="1"/>
    <col min="10003" max="10240" width="9" style="73"/>
    <col min="10241" max="10241" width="4.25" style="73" customWidth="1"/>
    <col min="10242" max="10242" width="24.75" style="73" customWidth="1"/>
    <col min="10243" max="10243" width="6.75" style="73" customWidth="1"/>
    <col min="10244" max="10244" width="5.875" style="73" customWidth="1"/>
    <col min="10245" max="10245" width="9.375" style="73" customWidth="1"/>
    <col min="10246" max="10246" width="9.25" style="73" customWidth="1"/>
    <col min="10247" max="10247" width="7.375" style="73" customWidth="1"/>
    <col min="10248" max="10248" width="8.125" style="73" customWidth="1"/>
    <col min="10249" max="10249" width="9.375" style="73" customWidth="1"/>
    <col min="10250" max="10250" width="42.375" style="73" customWidth="1"/>
    <col min="10251" max="10251" width="9" style="73"/>
    <col min="10252" max="10252" width="12.375" style="73" customWidth="1"/>
    <col min="10253" max="10253" width="9" style="73"/>
    <col min="10254" max="10254" width="9.375" style="73" customWidth="1"/>
    <col min="10255" max="10255" width="8.125" style="73" bestFit="1" customWidth="1"/>
    <col min="10256" max="10256" width="9.125" style="73" bestFit="1" customWidth="1"/>
    <col min="10257" max="10257" width="9" style="73"/>
    <col min="10258" max="10258" width="11.125" style="73" customWidth="1"/>
    <col min="10259" max="10496" width="9" style="73"/>
    <col min="10497" max="10497" width="4.25" style="73" customWidth="1"/>
    <col min="10498" max="10498" width="24.75" style="73" customWidth="1"/>
    <col min="10499" max="10499" width="6.75" style="73" customWidth="1"/>
    <col min="10500" max="10500" width="5.875" style="73" customWidth="1"/>
    <col min="10501" max="10501" width="9.375" style="73" customWidth="1"/>
    <col min="10502" max="10502" width="9.25" style="73" customWidth="1"/>
    <col min="10503" max="10503" width="7.375" style="73" customWidth="1"/>
    <col min="10504" max="10504" width="8.125" style="73" customWidth="1"/>
    <col min="10505" max="10505" width="9.375" style="73" customWidth="1"/>
    <col min="10506" max="10506" width="42.375" style="73" customWidth="1"/>
    <col min="10507" max="10507" width="9" style="73"/>
    <col min="10508" max="10508" width="12.375" style="73" customWidth="1"/>
    <col min="10509" max="10509" width="9" style="73"/>
    <col min="10510" max="10510" width="9.375" style="73" customWidth="1"/>
    <col min="10511" max="10511" width="8.125" style="73" bestFit="1" customWidth="1"/>
    <col min="10512" max="10512" width="9.125" style="73" bestFit="1" customWidth="1"/>
    <col min="10513" max="10513" width="9" style="73"/>
    <col min="10514" max="10514" width="11.125" style="73" customWidth="1"/>
    <col min="10515" max="10752" width="9" style="73"/>
    <col min="10753" max="10753" width="4.25" style="73" customWidth="1"/>
    <col min="10754" max="10754" width="24.75" style="73" customWidth="1"/>
    <col min="10755" max="10755" width="6.75" style="73" customWidth="1"/>
    <col min="10756" max="10756" width="5.875" style="73" customWidth="1"/>
    <col min="10757" max="10757" width="9.375" style="73" customWidth="1"/>
    <col min="10758" max="10758" width="9.25" style="73" customWidth="1"/>
    <col min="10759" max="10759" width="7.375" style="73" customWidth="1"/>
    <col min="10760" max="10760" width="8.125" style="73" customWidth="1"/>
    <col min="10761" max="10761" width="9.375" style="73" customWidth="1"/>
    <col min="10762" max="10762" width="42.375" style="73" customWidth="1"/>
    <col min="10763" max="10763" width="9" style="73"/>
    <col min="10764" max="10764" width="12.375" style="73" customWidth="1"/>
    <col min="10765" max="10765" width="9" style="73"/>
    <col min="10766" max="10766" width="9.375" style="73" customWidth="1"/>
    <col min="10767" max="10767" width="8.125" style="73" bestFit="1" customWidth="1"/>
    <col min="10768" max="10768" width="9.125" style="73" bestFit="1" customWidth="1"/>
    <col min="10769" max="10769" width="9" style="73"/>
    <col min="10770" max="10770" width="11.125" style="73" customWidth="1"/>
    <col min="10771" max="11008" width="9" style="73"/>
    <col min="11009" max="11009" width="4.25" style="73" customWidth="1"/>
    <col min="11010" max="11010" width="24.75" style="73" customWidth="1"/>
    <col min="11011" max="11011" width="6.75" style="73" customWidth="1"/>
    <col min="11012" max="11012" width="5.875" style="73" customWidth="1"/>
    <col min="11013" max="11013" width="9.375" style="73" customWidth="1"/>
    <col min="11014" max="11014" width="9.25" style="73" customWidth="1"/>
    <col min="11015" max="11015" width="7.375" style="73" customWidth="1"/>
    <col min="11016" max="11016" width="8.125" style="73" customWidth="1"/>
    <col min="11017" max="11017" width="9.375" style="73" customWidth="1"/>
    <col min="11018" max="11018" width="42.375" style="73" customWidth="1"/>
    <col min="11019" max="11019" width="9" style="73"/>
    <col min="11020" max="11020" width="12.375" style="73" customWidth="1"/>
    <col min="11021" max="11021" width="9" style="73"/>
    <col min="11022" max="11022" width="9.375" style="73" customWidth="1"/>
    <col min="11023" max="11023" width="8.125" style="73" bestFit="1" customWidth="1"/>
    <col min="11024" max="11024" width="9.125" style="73" bestFit="1" customWidth="1"/>
    <col min="11025" max="11025" width="9" style="73"/>
    <col min="11026" max="11026" width="11.125" style="73" customWidth="1"/>
    <col min="11027" max="11264" width="9" style="73"/>
    <col min="11265" max="11265" width="4.25" style="73" customWidth="1"/>
    <col min="11266" max="11266" width="24.75" style="73" customWidth="1"/>
    <col min="11267" max="11267" width="6.75" style="73" customWidth="1"/>
    <col min="11268" max="11268" width="5.875" style="73" customWidth="1"/>
    <col min="11269" max="11269" width="9.375" style="73" customWidth="1"/>
    <col min="11270" max="11270" width="9.25" style="73" customWidth="1"/>
    <col min="11271" max="11271" width="7.375" style="73" customWidth="1"/>
    <col min="11272" max="11272" width="8.125" style="73" customWidth="1"/>
    <col min="11273" max="11273" width="9.375" style="73" customWidth="1"/>
    <col min="11274" max="11274" width="42.375" style="73" customWidth="1"/>
    <col min="11275" max="11275" width="9" style="73"/>
    <col min="11276" max="11276" width="12.375" style="73" customWidth="1"/>
    <col min="11277" max="11277" width="9" style="73"/>
    <col min="11278" max="11278" width="9.375" style="73" customWidth="1"/>
    <col min="11279" max="11279" width="8.125" style="73" bestFit="1" customWidth="1"/>
    <col min="11280" max="11280" width="9.125" style="73" bestFit="1" customWidth="1"/>
    <col min="11281" max="11281" width="9" style="73"/>
    <col min="11282" max="11282" width="11.125" style="73" customWidth="1"/>
    <col min="11283" max="11520" width="9" style="73"/>
    <col min="11521" max="11521" width="4.25" style="73" customWidth="1"/>
    <col min="11522" max="11522" width="24.75" style="73" customWidth="1"/>
    <col min="11523" max="11523" width="6.75" style="73" customWidth="1"/>
    <col min="11524" max="11524" width="5.875" style="73" customWidth="1"/>
    <col min="11525" max="11525" width="9.375" style="73" customWidth="1"/>
    <col min="11526" max="11526" width="9.25" style="73" customWidth="1"/>
    <col min="11527" max="11527" width="7.375" style="73" customWidth="1"/>
    <col min="11528" max="11528" width="8.125" style="73" customWidth="1"/>
    <col min="11529" max="11529" width="9.375" style="73" customWidth="1"/>
    <col min="11530" max="11530" width="42.375" style="73" customWidth="1"/>
    <col min="11531" max="11531" width="9" style="73"/>
    <col min="11532" max="11532" width="12.375" style="73" customWidth="1"/>
    <col min="11533" max="11533" width="9" style="73"/>
    <col min="11534" max="11534" width="9.375" style="73" customWidth="1"/>
    <col min="11535" max="11535" width="8.125" style="73" bestFit="1" customWidth="1"/>
    <col min="11536" max="11536" width="9.125" style="73" bestFit="1" customWidth="1"/>
    <col min="11537" max="11537" width="9" style="73"/>
    <col min="11538" max="11538" width="11.125" style="73" customWidth="1"/>
    <col min="11539" max="11776" width="9" style="73"/>
    <col min="11777" max="11777" width="4.25" style="73" customWidth="1"/>
    <col min="11778" max="11778" width="24.75" style="73" customWidth="1"/>
    <col min="11779" max="11779" width="6.75" style="73" customWidth="1"/>
    <col min="11780" max="11780" width="5.875" style="73" customWidth="1"/>
    <col min="11781" max="11781" width="9.375" style="73" customWidth="1"/>
    <col min="11782" max="11782" width="9.25" style="73" customWidth="1"/>
    <col min="11783" max="11783" width="7.375" style="73" customWidth="1"/>
    <col min="11784" max="11784" width="8.125" style="73" customWidth="1"/>
    <col min="11785" max="11785" width="9.375" style="73" customWidth="1"/>
    <col min="11786" max="11786" width="42.375" style="73" customWidth="1"/>
    <col min="11787" max="11787" width="9" style="73"/>
    <col min="11788" max="11788" width="12.375" style="73" customWidth="1"/>
    <col min="11789" max="11789" width="9" style="73"/>
    <col min="11790" max="11790" width="9.375" style="73" customWidth="1"/>
    <col min="11791" max="11791" width="8.125" style="73" bestFit="1" customWidth="1"/>
    <col min="11792" max="11792" width="9.125" style="73" bestFit="1" customWidth="1"/>
    <col min="11793" max="11793" width="9" style="73"/>
    <col min="11794" max="11794" width="11.125" style="73" customWidth="1"/>
    <col min="11795" max="12032" width="9" style="73"/>
    <col min="12033" max="12033" width="4.25" style="73" customWidth="1"/>
    <col min="12034" max="12034" width="24.75" style="73" customWidth="1"/>
    <col min="12035" max="12035" width="6.75" style="73" customWidth="1"/>
    <col min="12036" max="12036" width="5.875" style="73" customWidth="1"/>
    <col min="12037" max="12037" width="9.375" style="73" customWidth="1"/>
    <col min="12038" max="12038" width="9.25" style="73" customWidth="1"/>
    <col min="12039" max="12039" width="7.375" style="73" customWidth="1"/>
    <col min="12040" max="12040" width="8.125" style="73" customWidth="1"/>
    <col min="12041" max="12041" width="9.375" style="73" customWidth="1"/>
    <col min="12042" max="12042" width="42.375" style="73" customWidth="1"/>
    <col min="12043" max="12043" width="9" style="73"/>
    <col min="12044" max="12044" width="12.375" style="73" customWidth="1"/>
    <col min="12045" max="12045" width="9" style="73"/>
    <col min="12046" max="12046" width="9.375" style="73" customWidth="1"/>
    <col min="12047" max="12047" width="8.125" style="73" bestFit="1" customWidth="1"/>
    <col min="12048" max="12048" width="9.125" style="73" bestFit="1" customWidth="1"/>
    <col min="12049" max="12049" width="9" style="73"/>
    <col min="12050" max="12050" width="11.125" style="73" customWidth="1"/>
    <col min="12051" max="12288" width="9" style="73"/>
    <col min="12289" max="12289" width="4.25" style="73" customWidth="1"/>
    <col min="12290" max="12290" width="24.75" style="73" customWidth="1"/>
    <col min="12291" max="12291" width="6.75" style="73" customWidth="1"/>
    <col min="12292" max="12292" width="5.875" style="73" customWidth="1"/>
    <col min="12293" max="12293" width="9.375" style="73" customWidth="1"/>
    <col min="12294" max="12294" width="9.25" style="73" customWidth="1"/>
    <col min="12295" max="12295" width="7.375" style="73" customWidth="1"/>
    <col min="12296" max="12296" width="8.125" style="73" customWidth="1"/>
    <col min="12297" max="12297" width="9.375" style="73" customWidth="1"/>
    <col min="12298" max="12298" width="42.375" style="73" customWidth="1"/>
    <col min="12299" max="12299" width="9" style="73"/>
    <col min="12300" max="12300" width="12.375" style="73" customWidth="1"/>
    <col min="12301" max="12301" width="9" style="73"/>
    <col min="12302" max="12302" width="9.375" style="73" customWidth="1"/>
    <col min="12303" max="12303" width="8.125" style="73" bestFit="1" customWidth="1"/>
    <col min="12304" max="12304" width="9.125" style="73" bestFit="1" customWidth="1"/>
    <col min="12305" max="12305" width="9" style="73"/>
    <col min="12306" max="12306" width="11.125" style="73" customWidth="1"/>
    <col min="12307" max="12544" width="9" style="73"/>
    <col min="12545" max="12545" width="4.25" style="73" customWidth="1"/>
    <col min="12546" max="12546" width="24.75" style="73" customWidth="1"/>
    <col min="12547" max="12547" width="6.75" style="73" customWidth="1"/>
    <col min="12548" max="12548" width="5.875" style="73" customWidth="1"/>
    <col min="12549" max="12549" width="9.375" style="73" customWidth="1"/>
    <col min="12550" max="12550" width="9.25" style="73" customWidth="1"/>
    <col min="12551" max="12551" width="7.375" style="73" customWidth="1"/>
    <col min="12552" max="12552" width="8.125" style="73" customWidth="1"/>
    <col min="12553" max="12553" width="9.375" style="73" customWidth="1"/>
    <col min="12554" max="12554" width="42.375" style="73" customWidth="1"/>
    <col min="12555" max="12555" width="9" style="73"/>
    <col min="12556" max="12556" width="12.375" style="73" customWidth="1"/>
    <col min="12557" max="12557" width="9" style="73"/>
    <col min="12558" max="12558" width="9.375" style="73" customWidth="1"/>
    <col min="12559" max="12559" width="8.125" style="73" bestFit="1" customWidth="1"/>
    <col min="12560" max="12560" width="9.125" style="73" bestFit="1" customWidth="1"/>
    <col min="12561" max="12561" width="9" style="73"/>
    <col min="12562" max="12562" width="11.125" style="73" customWidth="1"/>
    <col min="12563" max="12800" width="9" style="73"/>
    <col min="12801" max="12801" width="4.25" style="73" customWidth="1"/>
    <col min="12802" max="12802" width="24.75" style="73" customWidth="1"/>
    <col min="12803" max="12803" width="6.75" style="73" customWidth="1"/>
    <col min="12804" max="12804" width="5.875" style="73" customWidth="1"/>
    <col min="12805" max="12805" width="9.375" style="73" customWidth="1"/>
    <col min="12806" max="12806" width="9.25" style="73" customWidth="1"/>
    <col min="12807" max="12807" width="7.375" style="73" customWidth="1"/>
    <col min="12808" max="12808" width="8.125" style="73" customWidth="1"/>
    <col min="12809" max="12809" width="9.375" style="73" customWidth="1"/>
    <col min="12810" max="12810" width="42.375" style="73" customWidth="1"/>
    <col min="12811" max="12811" width="9" style="73"/>
    <col min="12812" max="12812" width="12.375" style="73" customWidth="1"/>
    <col min="12813" max="12813" width="9" style="73"/>
    <col min="12814" max="12814" width="9.375" style="73" customWidth="1"/>
    <col min="12815" max="12815" width="8.125" style="73" bestFit="1" customWidth="1"/>
    <col min="12816" max="12816" width="9.125" style="73" bestFit="1" customWidth="1"/>
    <col min="12817" max="12817" width="9" style="73"/>
    <col min="12818" max="12818" width="11.125" style="73" customWidth="1"/>
    <col min="12819" max="13056" width="9" style="73"/>
    <col min="13057" max="13057" width="4.25" style="73" customWidth="1"/>
    <col min="13058" max="13058" width="24.75" style="73" customWidth="1"/>
    <col min="13059" max="13059" width="6.75" style="73" customWidth="1"/>
    <col min="13060" max="13060" width="5.875" style="73" customWidth="1"/>
    <col min="13061" max="13061" width="9.375" style="73" customWidth="1"/>
    <col min="13062" max="13062" width="9.25" style="73" customWidth="1"/>
    <col min="13063" max="13063" width="7.375" style="73" customWidth="1"/>
    <col min="13064" max="13064" width="8.125" style="73" customWidth="1"/>
    <col min="13065" max="13065" width="9.375" style="73" customWidth="1"/>
    <col min="13066" max="13066" width="42.375" style="73" customWidth="1"/>
    <col min="13067" max="13067" width="9" style="73"/>
    <col min="13068" max="13068" width="12.375" style="73" customWidth="1"/>
    <col min="13069" max="13069" width="9" style="73"/>
    <col min="13070" max="13070" width="9.375" style="73" customWidth="1"/>
    <col min="13071" max="13071" width="8.125" style="73" bestFit="1" customWidth="1"/>
    <col min="13072" max="13072" width="9.125" style="73" bestFit="1" customWidth="1"/>
    <col min="13073" max="13073" width="9" style="73"/>
    <col min="13074" max="13074" width="11.125" style="73" customWidth="1"/>
    <col min="13075" max="13312" width="9" style="73"/>
    <col min="13313" max="13313" width="4.25" style="73" customWidth="1"/>
    <col min="13314" max="13314" width="24.75" style="73" customWidth="1"/>
    <col min="13315" max="13315" width="6.75" style="73" customWidth="1"/>
    <col min="13316" max="13316" width="5.875" style="73" customWidth="1"/>
    <col min="13317" max="13317" width="9.375" style="73" customWidth="1"/>
    <col min="13318" max="13318" width="9.25" style="73" customWidth="1"/>
    <col min="13319" max="13319" width="7.375" style="73" customWidth="1"/>
    <col min="13320" max="13320" width="8.125" style="73" customWidth="1"/>
    <col min="13321" max="13321" width="9.375" style="73" customWidth="1"/>
    <col min="13322" max="13322" width="42.375" style="73" customWidth="1"/>
    <col min="13323" max="13323" width="9" style="73"/>
    <col min="13324" max="13324" width="12.375" style="73" customWidth="1"/>
    <col min="13325" max="13325" width="9" style="73"/>
    <col min="13326" max="13326" width="9.375" style="73" customWidth="1"/>
    <col min="13327" max="13327" width="8.125" style="73" bestFit="1" customWidth="1"/>
    <col min="13328" max="13328" width="9.125" style="73" bestFit="1" customWidth="1"/>
    <col min="13329" max="13329" width="9" style="73"/>
    <col min="13330" max="13330" width="11.125" style="73" customWidth="1"/>
    <col min="13331" max="13568" width="9" style="73"/>
    <col min="13569" max="13569" width="4.25" style="73" customWidth="1"/>
    <col min="13570" max="13570" width="24.75" style="73" customWidth="1"/>
    <col min="13571" max="13571" width="6.75" style="73" customWidth="1"/>
    <col min="13572" max="13572" width="5.875" style="73" customWidth="1"/>
    <col min="13573" max="13573" width="9.375" style="73" customWidth="1"/>
    <col min="13574" max="13574" width="9.25" style="73" customWidth="1"/>
    <col min="13575" max="13575" width="7.375" style="73" customWidth="1"/>
    <col min="13576" max="13576" width="8.125" style="73" customWidth="1"/>
    <col min="13577" max="13577" width="9.375" style="73" customWidth="1"/>
    <col min="13578" max="13578" width="42.375" style="73" customWidth="1"/>
    <col min="13579" max="13579" width="9" style="73"/>
    <col min="13580" max="13580" width="12.375" style="73" customWidth="1"/>
    <col min="13581" max="13581" width="9" style="73"/>
    <col min="13582" max="13582" width="9.375" style="73" customWidth="1"/>
    <col min="13583" max="13583" width="8.125" style="73" bestFit="1" customWidth="1"/>
    <col min="13584" max="13584" width="9.125" style="73" bestFit="1" customWidth="1"/>
    <col min="13585" max="13585" width="9" style="73"/>
    <col min="13586" max="13586" width="11.125" style="73" customWidth="1"/>
    <col min="13587" max="13824" width="9" style="73"/>
    <col min="13825" max="13825" width="4.25" style="73" customWidth="1"/>
    <col min="13826" max="13826" width="24.75" style="73" customWidth="1"/>
    <col min="13827" max="13827" width="6.75" style="73" customWidth="1"/>
    <col min="13828" max="13828" width="5.875" style="73" customWidth="1"/>
    <col min="13829" max="13829" width="9.375" style="73" customWidth="1"/>
    <col min="13830" max="13830" width="9.25" style="73" customWidth="1"/>
    <col min="13831" max="13831" width="7.375" style="73" customWidth="1"/>
    <col min="13832" max="13832" width="8.125" style="73" customWidth="1"/>
    <col min="13833" max="13833" width="9.375" style="73" customWidth="1"/>
    <col min="13834" max="13834" width="42.375" style="73" customWidth="1"/>
    <col min="13835" max="13835" width="9" style="73"/>
    <col min="13836" max="13836" width="12.375" style="73" customWidth="1"/>
    <col min="13837" max="13837" width="9" style="73"/>
    <col min="13838" max="13838" width="9.375" style="73" customWidth="1"/>
    <col min="13839" max="13839" width="8.125" style="73" bestFit="1" customWidth="1"/>
    <col min="13840" max="13840" width="9.125" style="73" bestFit="1" customWidth="1"/>
    <col min="13841" max="13841" width="9" style="73"/>
    <col min="13842" max="13842" width="11.125" style="73" customWidth="1"/>
    <col min="13843" max="14080" width="9" style="73"/>
    <col min="14081" max="14081" width="4.25" style="73" customWidth="1"/>
    <col min="14082" max="14082" width="24.75" style="73" customWidth="1"/>
    <col min="14083" max="14083" width="6.75" style="73" customWidth="1"/>
    <col min="14084" max="14084" width="5.875" style="73" customWidth="1"/>
    <col min="14085" max="14085" width="9.375" style="73" customWidth="1"/>
    <col min="14086" max="14086" width="9.25" style="73" customWidth="1"/>
    <col min="14087" max="14087" width="7.375" style="73" customWidth="1"/>
    <col min="14088" max="14088" width="8.125" style="73" customWidth="1"/>
    <col min="14089" max="14089" width="9.375" style="73" customWidth="1"/>
    <col min="14090" max="14090" width="42.375" style="73" customWidth="1"/>
    <col min="14091" max="14091" width="9" style="73"/>
    <col min="14092" max="14092" width="12.375" style="73" customWidth="1"/>
    <col min="14093" max="14093" width="9" style="73"/>
    <col min="14094" max="14094" width="9.375" style="73" customWidth="1"/>
    <col min="14095" max="14095" width="8.125" style="73" bestFit="1" customWidth="1"/>
    <col min="14096" max="14096" width="9.125" style="73" bestFit="1" customWidth="1"/>
    <col min="14097" max="14097" width="9" style="73"/>
    <col min="14098" max="14098" width="11.125" style="73" customWidth="1"/>
    <col min="14099" max="14336" width="9" style="73"/>
    <col min="14337" max="14337" width="4.25" style="73" customWidth="1"/>
    <col min="14338" max="14338" width="24.75" style="73" customWidth="1"/>
    <col min="14339" max="14339" width="6.75" style="73" customWidth="1"/>
    <col min="14340" max="14340" width="5.875" style="73" customWidth="1"/>
    <col min="14341" max="14341" width="9.375" style="73" customWidth="1"/>
    <col min="14342" max="14342" width="9.25" style="73" customWidth="1"/>
    <col min="14343" max="14343" width="7.375" style="73" customWidth="1"/>
    <col min="14344" max="14344" width="8.125" style="73" customWidth="1"/>
    <col min="14345" max="14345" width="9.375" style="73" customWidth="1"/>
    <col min="14346" max="14346" width="42.375" style="73" customWidth="1"/>
    <col min="14347" max="14347" width="9" style="73"/>
    <col min="14348" max="14348" width="12.375" style="73" customWidth="1"/>
    <col min="14349" max="14349" width="9" style="73"/>
    <col min="14350" max="14350" width="9.375" style="73" customWidth="1"/>
    <col min="14351" max="14351" width="8.125" style="73" bestFit="1" customWidth="1"/>
    <col min="14352" max="14352" width="9.125" style="73" bestFit="1" customWidth="1"/>
    <col min="14353" max="14353" width="9" style="73"/>
    <col min="14354" max="14354" width="11.125" style="73" customWidth="1"/>
    <col min="14355" max="14592" width="9" style="73"/>
    <col min="14593" max="14593" width="4.25" style="73" customWidth="1"/>
    <col min="14594" max="14594" width="24.75" style="73" customWidth="1"/>
    <col min="14595" max="14595" width="6.75" style="73" customWidth="1"/>
    <col min="14596" max="14596" width="5.875" style="73" customWidth="1"/>
    <col min="14597" max="14597" width="9.375" style="73" customWidth="1"/>
    <col min="14598" max="14598" width="9.25" style="73" customWidth="1"/>
    <col min="14599" max="14599" width="7.375" style="73" customWidth="1"/>
    <col min="14600" max="14600" width="8.125" style="73" customWidth="1"/>
    <col min="14601" max="14601" width="9.375" style="73" customWidth="1"/>
    <col min="14602" max="14602" width="42.375" style="73" customWidth="1"/>
    <col min="14603" max="14603" width="9" style="73"/>
    <col min="14604" max="14604" width="12.375" style="73" customWidth="1"/>
    <col min="14605" max="14605" width="9" style="73"/>
    <col min="14606" max="14606" width="9.375" style="73" customWidth="1"/>
    <col min="14607" max="14607" width="8.125" style="73" bestFit="1" customWidth="1"/>
    <col min="14608" max="14608" width="9.125" style="73" bestFit="1" customWidth="1"/>
    <col min="14609" max="14609" width="9" style="73"/>
    <col min="14610" max="14610" width="11.125" style="73" customWidth="1"/>
    <col min="14611" max="14848" width="9" style="73"/>
    <col min="14849" max="14849" width="4.25" style="73" customWidth="1"/>
    <col min="14850" max="14850" width="24.75" style="73" customWidth="1"/>
    <col min="14851" max="14851" width="6.75" style="73" customWidth="1"/>
    <col min="14852" max="14852" width="5.875" style="73" customWidth="1"/>
    <col min="14853" max="14853" width="9.375" style="73" customWidth="1"/>
    <col min="14854" max="14854" width="9.25" style="73" customWidth="1"/>
    <col min="14855" max="14855" width="7.375" style="73" customWidth="1"/>
    <col min="14856" max="14856" width="8.125" style="73" customWidth="1"/>
    <col min="14857" max="14857" width="9.375" style="73" customWidth="1"/>
    <col min="14858" max="14858" width="42.375" style="73" customWidth="1"/>
    <col min="14859" max="14859" width="9" style="73"/>
    <col min="14860" max="14860" width="12.375" style="73" customWidth="1"/>
    <col min="14861" max="14861" width="9" style="73"/>
    <col min="14862" max="14862" width="9.375" style="73" customWidth="1"/>
    <col min="14863" max="14863" width="8.125" style="73" bestFit="1" customWidth="1"/>
    <col min="14864" max="14864" width="9.125" style="73" bestFit="1" customWidth="1"/>
    <col min="14865" max="14865" width="9" style="73"/>
    <col min="14866" max="14866" width="11.125" style="73" customWidth="1"/>
    <col min="14867" max="15104" width="9" style="73"/>
    <col min="15105" max="15105" width="4.25" style="73" customWidth="1"/>
    <col min="15106" max="15106" width="24.75" style="73" customWidth="1"/>
    <col min="15107" max="15107" width="6.75" style="73" customWidth="1"/>
    <col min="15108" max="15108" width="5.875" style="73" customWidth="1"/>
    <col min="15109" max="15109" width="9.375" style="73" customWidth="1"/>
    <col min="15110" max="15110" width="9.25" style="73" customWidth="1"/>
    <col min="15111" max="15111" width="7.375" style="73" customWidth="1"/>
    <col min="15112" max="15112" width="8.125" style="73" customWidth="1"/>
    <col min="15113" max="15113" width="9.375" style="73" customWidth="1"/>
    <col min="15114" max="15114" width="42.375" style="73" customWidth="1"/>
    <col min="15115" max="15115" width="9" style="73"/>
    <col min="15116" max="15116" width="12.375" style="73" customWidth="1"/>
    <col min="15117" max="15117" width="9" style="73"/>
    <col min="15118" max="15118" width="9.375" style="73" customWidth="1"/>
    <col min="15119" max="15119" width="8.125" style="73" bestFit="1" customWidth="1"/>
    <col min="15120" max="15120" width="9.125" style="73" bestFit="1" customWidth="1"/>
    <col min="15121" max="15121" width="9" style="73"/>
    <col min="15122" max="15122" width="11.125" style="73" customWidth="1"/>
    <col min="15123" max="15360" width="9" style="73"/>
    <col min="15361" max="15361" width="4.25" style="73" customWidth="1"/>
    <col min="15362" max="15362" width="24.75" style="73" customWidth="1"/>
    <col min="15363" max="15363" width="6.75" style="73" customWidth="1"/>
    <col min="15364" max="15364" width="5.875" style="73" customWidth="1"/>
    <col min="15365" max="15365" width="9.375" style="73" customWidth="1"/>
    <col min="15366" max="15366" width="9.25" style="73" customWidth="1"/>
    <col min="15367" max="15367" width="7.375" style="73" customWidth="1"/>
    <col min="15368" max="15368" width="8.125" style="73" customWidth="1"/>
    <col min="15369" max="15369" width="9.375" style="73" customWidth="1"/>
    <col min="15370" max="15370" width="42.375" style="73" customWidth="1"/>
    <col min="15371" max="15371" width="9" style="73"/>
    <col min="15372" max="15372" width="12.375" style="73" customWidth="1"/>
    <col min="15373" max="15373" width="9" style="73"/>
    <col min="15374" max="15374" width="9.375" style="73" customWidth="1"/>
    <col min="15375" max="15375" width="8.125" style="73" bestFit="1" customWidth="1"/>
    <col min="15376" max="15376" width="9.125" style="73" bestFit="1" customWidth="1"/>
    <col min="15377" max="15377" width="9" style="73"/>
    <col min="15378" max="15378" width="11.125" style="73" customWidth="1"/>
    <col min="15379" max="15616" width="9" style="73"/>
    <col min="15617" max="15617" width="4.25" style="73" customWidth="1"/>
    <col min="15618" max="15618" width="24.75" style="73" customWidth="1"/>
    <col min="15619" max="15619" width="6.75" style="73" customWidth="1"/>
    <col min="15620" max="15620" width="5.875" style="73" customWidth="1"/>
    <col min="15621" max="15621" width="9.375" style="73" customWidth="1"/>
    <col min="15622" max="15622" width="9.25" style="73" customWidth="1"/>
    <col min="15623" max="15623" width="7.375" style="73" customWidth="1"/>
    <col min="15624" max="15624" width="8.125" style="73" customWidth="1"/>
    <col min="15625" max="15625" width="9.375" style="73" customWidth="1"/>
    <col min="15626" max="15626" width="42.375" style="73" customWidth="1"/>
    <col min="15627" max="15627" width="9" style="73"/>
    <col min="15628" max="15628" width="12.375" style="73" customWidth="1"/>
    <col min="15629" max="15629" width="9" style="73"/>
    <col min="15630" max="15630" width="9.375" style="73" customWidth="1"/>
    <col min="15631" max="15631" width="8.125" style="73" bestFit="1" customWidth="1"/>
    <col min="15632" max="15632" width="9.125" style="73" bestFit="1" customWidth="1"/>
    <col min="15633" max="15633" width="9" style="73"/>
    <col min="15634" max="15634" width="11.125" style="73" customWidth="1"/>
    <col min="15635" max="15872" width="9" style="73"/>
    <col min="15873" max="15873" width="4.25" style="73" customWidth="1"/>
    <col min="15874" max="15874" width="24.75" style="73" customWidth="1"/>
    <col min="15875" max="15875" width="6.75" style="73" customWidth="1"/>
    <col min="15876" max="15876" width="5.875" style="73" customWidth="1"/>
    <col min="15877" max="15877" width="9.375" style="73" customWidth="1"/>
    <col min="15878" max="15878" width="9.25" style="73" customWidth="1"/>
    <col min="15879" max="15879" width="7.375" style="73" customWidth="1"/>
    <col min="15880" max="15880" width="8.125" style="73" customWidth="1"/>
    <col min="15881" max="15881" width="9.375" style="73" customWidth="1"/>
    <col min="15882" max="15882" width="42.375" style="73" customWidth="1"/>
    <col min="15883" max="15883" width="9" style="73"/>
    <col min="15884" max="15884" width="12.375" style="73" customWidth="1"/>
    <col min="15885" max="15885" width="9" style="73"/>
    <col min="15886" max="15886" width="9.375" style="73" customWidth="1"/>
    <col min="15887" max="15887" width="8.125" style="73" bestFit="1" customWidth="1"/>
    <col min="15888" max="15888" width="9.125" style="73" bestFit="1" customWidth="1"/>
    <col min="15889" max="15889" width="9" style="73"/>
    <col min="15890" max="15890" width="11.125" style="73" customWidth="1"/>
    <col min="15891" max="16128" width="9" style="73"/>
    <col min="16129" max="16129" width="4.25" style="73" customWidth="1"/>
    <col min="16130" max="16130" width="24.75" style="73" customWidth="1"/>
    <col min="16131" max="16131" width="6.75" style="73" customWidth="1"/>
    <col min="16132" max="16132" width="5.875" style="73" customWidth="1"/>
    <col min="16133" max="16133" width="9.375" style="73" customWidth="1"/>
    <col min="16134" max="16134" width="9.25" style="73" customWidth="1"/>
    <col min="16135" max="16135" width="7.375" style="73" customWidth="1"/>
    <col min="16136" max="16136" width="8.125" style="73" customWidth="1"/>
    <col min="16137" max="16137" width="9.375" style="73" customWidth="1"/>
    <col min="16138" max="16138" width="42.375" style="73" customWidth="1"/>
    <col min="16139" max="16139" width="9" style="73"/>
    <col min="16140" max="16140" width="12.375" style="73" customWidth="1"/>
    <col min="16141" max="16141" width="9" style="73"/>
    <col min="16142" max="16142" width="9.375" style="73" customWidth="1"/>
    <col min="16143" max="16143" width="8.125" style="73" bestFit="1" customWidth="1"/>
    <col min="16144" max="16144" width="9.125" style="73" bestFit="1" customWidth="1"/>
    <col min="16145" max="16145" width="9" style="73"/>
    <col min="16146" max="16146" width="11.125" style="73" customWidth="1"/>
    <col min="16147" max="16384" width="9" style="73"/>
  </cols>
  <sheetData>
    <row r="1" spans="1:18" x14ac:dyDescent="0.5">
      <c r="A1" s="89" t="s">
        <v>136</v>
      </c>
      <c r="B1" s="89"/>
      <c r="C1" s="290" t="s">
        <v>143</v>
      </c>
      <c r="D1" s="290"/>
      <c r="E1" s="290"/>
      <c r="F1" s="290"/>
      <c r="G1" s="290"/>
      <c r="H1" s="290"/>
      <c r="I1" s="290"/>
      <c r="J1" s="90" t="s">
        <v>137</v>
      </c>
    </row>
    <row r="2" spans="1:18" x14ac:dyDescent="0.5">
      <c r="A2" s="91" t="s">
        <v>21</v>
      </c>
      <c r="B2" s="92"/>
      <c r="C2" s="72" t="s">
        <v>144</v>
      </c>
      <c r="D2" s="72"/>
      <c r="E2" s="72"/>
      <c r="F2" s="72"/>
      <c r="G2" s="72"/>
      <c r="H2" s="72"/>
      <c r="I2" s="72"/>
      <c r="J2" s="92"/>
    </row>
    <row r="3" spans="1:18" x14ac:dyDescent="0.5">
      <c r="A3" s="91" t="s">
        <v>22</v>
      </c>
      <c r="B3" s="92"/>
      <c r="C3" s="92" t="s">
        <v>23</v>
      </c>
      <c r="D3" s="92"/>
      <c r="E3" s="93"/>
      <c r="F3" s="93"/>
      <c r="G3" s="93"/>
      <c r="H3" s="93"/>
      <c r="I3" s="93"/>
      <c r="J3" s="92"/>
      <c r="M3" s="94"/>
    </row>
    <row r="4" spans="1:18" x14ac:dyDescent="0.5">
      <c r="A4" s="91" t="s">
        <v>0</v>
      </c>
      <c r="B4" s="92"/>
      <c r="C4" s="93" t="s">
        <v>24</v>
      </c>
      <c r="E4" s="93"/>
      <c r="F4" s="93"/>
      <c r="G4" s="93"/>
      <c r="H4" s="93"/>
      <c r="I4" s="93"/>
      <c r="J4" s="92"/>
      <c r="M4" s="94"/>
    </row>
    <row r="5" spans="1:18" x14ac:dyDescent="0.5">
      <c r="A5" s="91" t="s">
        <v>138</v>
      </c>
      <c r="B5" s="92"/>
      <c r="C5" s="92"/>
      <c r="D5" s="92"/>
      <c r="E5" s="93" t="s">
        <v>2</v>
      </c>
      <c r="F5" s="92"/>
      <c r="H5" s="95" t="s">
        <v>3</v>
      </c>
      <c r="I5" s="95"/>
      <c r="J5" s="95"/>
      <c r="M5" s="96"/>
    </row>
    <row r="6" spans="1:18" ht="24" thickBot="1" x14ac:dyDescent="0.55000000000000004">
      <c r="A6" s="91" t="s">
        <v>139</v>
      </c>
      <c r="B6" s="92"/>
      <c r="C6" s="92"/>
      <c r="D6" s="92"/>
      <c r="E6" s="93" t="s">
        <v>4</v>
      </c>
      <c r="F6" s="93"/>
      <c r="H6" s="93" t="s">
        <v>3</v>
      </c>
      <c r="I6" s="93"/>
      <c r="J6" s="93"/>
      <c r="K6" s="91"/>
      <c r="L6" s="97"/>
      <c r="M6" s="98"/>
      <c r="N6" s="97"/>
      <c r="O6" s="99"/>
      <c r="P6" s="100"/>
      <c r="R6" s="101"/>
    </row>
    <row r="7" spans="1:18" s="106" customFormat="1" x14ac:dyDescent="0.5">
      <c r="A7" s="102" t="s">
        <v>5</v>
      </c>
      <c r="B7" s="102" t="s">
        <v>6</v>
      </c>
      <c r="C7" s="102" t="s">
        <v>7</v>
      </c>
      <c r="D7" s="102" t="s">
        <v>8</v>
      </c>
      <c r="E7" s="291" t="s">
        <v>9</v>
      </c>
      <c r="F7" s="292"/>
      <c r="G7" s="291" t="s">
        <v>10</v>
      </c>
      <c r="H7" s="292"/>
      <c r="I7" s="102" t="s">
        <v>11</v>
      </c>
      <c r="J7" s="102" t="s">
        <v>12</v>
      </c>
      <c r="K7" s="103"/>
      <c r="L7" s="97"/>
      <c r="M7" s="104"/>
      <c r="N7" s="97"/>
      <c r="O7" s="105"/>
      <c r="P7" s="100"/>
    </row>
    <row r="8" spans="1:18" s="94" customFormat="1" ht="24" thickBot="1" x14ac:dyDescent="0.55000000000000004">
      <c r="A8" s="107"/>
      <c r="B8" s="107"/>
      <c r="C8" s="107"/>
      <c r="D8" s="107"/>
      <c r="E8" s="108" t="s">
        <v>13</v>
      </c>
      <c r="F8" s="108" t="s">
        <v>14</v>
      </c>
      <c r="G8" s="108" t="s">
        <v>13</v>
      </c>
      <c r="H8" s="108" t="s">
        <v>14</v>
      </c>
      <c r="I8" s="107" t="s">
        <v>15</v>
      </c>
      <c r="J8" s="107"/>
      <c r="L8" s="104"/>
      <c r="M8" s="109"/>
      <c r="N8" s="119"/>
    </row>
    <row r="9" spans="1:18" s="94" customFormat="1" x14ac:dyDescent="0.5">
      <c r="A9" s="111">
        <v>1</v>
      </c>
      <c r="B9" s="112" t="s">
        <v>74</v>
      </c>
      <c r="C9" s="113"/>
      <c r="D9" s="111"/>
      <c r="E9" s="114"/>
      <c r="F9" s="115"/>
      <c r="G9" s="115"/>
      <c r="H9" s="115"/>
      <c r="I9" s="114"/>
      <c r="J9" s="116"/>
      <c r="L9" s="117"/>
      <c r="M9" s="118"/>
      <c r="N9" s="119"/>
      <c r="O9" s="73"/>
    </row>
    <row r="10" spans="1:18" s="94" customFormat="1" x14ac:dyDescent="0.5">
      <c r="A10" s="120">
        <v>1.1000000000000001</v>
      </c>
      <c r="B10" s="121" t="s">
        <v>77</v>
      </c>
      <c r="C10" s="122">
        <f>29+16+13.3</f>
        <v>58.3</v>
      </c>
      <c r="D10" s="123" t="s">
        <v>1</v>
      </c>
      <c r="E10" s="124">
        <v>0</v>
      </c>
      <c r="F10" s="125">
        <f>C10*E10</f>
        <v>0</v>
      </c>
      <c r="G10" s="126">
        <v>99</v>
      </c>
      <c r="H10" s="127">
        <f>C10*G10</f>
        <v>5771.7</v>
      </c>
      <c r="I10" s="127">
        <f t="shared" ref="I10:I84" si="0">F10+H10</f>
        <v>5771.7</v>
      </c>
      <c r="J10" s="128"/>
      <c r="L10" s="117"/>
      <c r="M10" s="118"/>
      <c r="N10" s="119"/>
      <c r="O10" s="73"/>
    </row>
    <row r="11" spans="1:18" s="94" customFormat="1" x14ac:dyDescent="0.5">
      <c r="A11" s="129">
        <v>1.2</v>
      </c>
      <c r="B11" s="130" t="s">
        <v>62</v>
      </c>
      <c r="C11" s="131">
        <f>1.8+1+0.83</f>
        <v>3.63</v>
      </c>
      <c r="D11" s="132" t="s">
        <v>1</v>
      </c>
      <c r="E11" s="131">
        <v>514.02</v>
      </c>
      <c r="F11" s="125">
        <f t="shared" ref="F11:F84" si="1">C11*E11</f>
        <v>1865.8925999999999</v>
      </c>
      <c r="G11" s="122">
        <v>91</v>
      </c>
      <c r="H11" s="127">
        <f t="shared" ref="H11:H84" si="2">C11*G11</f>
        <v>330.33</v>
      </c>
      <c r="I11" s="127">
        <f t="shared" si="0"/>
        <v>2196.2226000000001</v>
      </c>
      <c r="J11" s="133"/>
      <c r="L11" s="117"/>
      <c r="M11" s="118"/>
      <c r="N11" s="119"/>
      <c r="O11" s="73"/>
    </row>
    <row r="12" spans="1:18" s="94" customFormat="1" x14ac:dyDescent="0.5">
      <c r="A12" s="129">
        <v>1.3</v>
      </c>
      <c r="B12" s="130" t="s">
        <v>78</v>
      </c>
      <c r="C12" s="131">
        <f>0.9+0.6+0.5</f>
        <v>2</v>
      </c>
      <c r="D12" s="132" t="s">
        <v>1</v>
      </c>
      <c r="E12" s="131">
        <v>1760.28</v>
      </c>
      <c r="F12" s="125">
        <f t="shared" si="1"/>
        <v>3520.56</v>
      </c>
      <c r="G12" s="122">
        <v>391</v>
      </c>
      <c r="H12" s="127">
        <f t="shared" si="2"/>
        <v>782</v>
      </c>
      <c r="I12" s="127">
        <f t="shared" si="0"/>
        <v>4302.5599999999995</v>
      </c>
      <c r="J12" s="134"/>
      <c r="L12" s="117"/>
      <c r="M12" s="118"/>
      <c r="N12" s="119"/>
      <c r="O12" s="73"/>
    </row>
    <row r="13" spans="1:18" s="94" customFormat="1" x14ac:dyDescent="0.5">
      <c r="A13" s="129">
        <v>1.4</v>
      </c>
      <c r="B13" s="130" t="s">
        <v>79</v>
      </c>
      <c r="C13" s="131">
        <f>7+3.3+4.1+0.7+11.25+11.6+2.75+0.6</f>
        <v>41.300000000000004</v>
      </c>
      <c r="D13" s="132" t="s">
        <v>1</v>
      </c>
      <c r="E13" s="131">
        <v>1833.18</v>
      </c>
      <c r="F13" s="125">
        <f t="shared" si="1"/>
        <v>75710.334000000017</v>
      </c>
      <c r="G13" s="122">
        <v>391</v>
      </c>
      <c r="H13" s="127">
        <f t="shared" si="2"/>
        <v>16148.300000000001</v>
      </c>
      <c r="I13" s="127">
        <f t="shared" si="0"/>
        <v>91858.63400000002</v>
      </c>
      <c r="J13" s="135"/>
      <c r="L13" s="117"/>
      <c r="M13" s="118"/>
      <c r="N13" s="119"/>
      <c r="O13" s="73"/>
    </row>
    <row r="14" spans="1:18" s="94" customFormat="1" x14ac:dyDescent="0.5">
      <c r="A14" s="129">
        <v>1.5</v>
      </c>
      <c r="B14" s="130" t="s">
        <v>26</v>
      </c>
      <c r="C14" s="131">
        <f>13+9.8+33+9+90+8.16+7.5</f>
        <v>170.46</v>
      </c>
      <c r="D14" s="132" t="s">
        <v>17</v>
      </c>
      <c r="E14" s="136">
        <v>0</v>
      </c>
      <c r="F14" s="125">
        <f t="shared" si="1"/>
        <v>0</v>
      </c>
      <c r="G14" s="137">
        <v>133</v>
      </c>
      <c r="H14" s="127">
        <f t="shared" si="2"/>
        <v>22671.18</v>
      </c>
      <c r="I14" s="127">
        <f t="shared" si="0"/>
        <v>22671.18</v>
      </c>
      <c r="J14" s="135"/>
      <c r="L14" s="117"/>
      <c r="M14" s="118"/>
      <c r="N14" s="119"/>
      <c r="O14" s="73"/>
    </row>
    <row r="15" spans="1:18" s="94" customFormat="1" x14ac:dyDescent="0.5">
      <c r="A15" s="129">
        <v>1.6</v>
      </c>
      <c r="B15" s="130" t="s">
        <v>20</v>
      </c>
      <c r="C15" s="131">
        <f>C14*0.2</f>
        <v>34.092000000000006</v>
      </c>
      <c r="D15" s="132" t="s">
        <v>80</v>
      </c>
      <c r="E15" s="131">
        <v>467.29</v>
      </c>
      <c r="F15" s="125">
        <f t="shared" si="1"/>
        <v>15930.850680000003</v>
      </c>
      <c r="G15" s="137">
        <v>0</v>
      </c>
      <c r="H15" s="127">
        <f t="shared" si="2"/>
        <v>0</v>
      </c>
      <c r="I15" s="127">
        <f t="shared" si="0"/>
        <v>15930.850680000003</v>
      </c>
      <c r="J15" s="138"/>
    </row>
    <row r="16" spans="1:18" s="94" customFormat="1" x14ac:dyDescent="0.5">
      <c r="A16" s="129">
        <v>1.7</v>
      </c>
      <c r="B16" s="130" t="s">
        <v>81</v>
      </c>
      <c r="C16" s="131">
        <f>C15*0.3</f>
        <v>10.227600000000001</v>
      </c>
      <c r="D16" s="132" t="s">
        <v>80</v>
      </c>
      <c r="E16" s="131">
        <v>467.29</v>
      </c>
      <c r="F16" s="125">
        <f t="shared" si="1"/>
        <v>4779.255204000001</v>
      </c>
      <c r="G16" s="137">
        <v>0</v>
      </c>
      <c r="H16" s="127">
        <f t="shared" si="2"/>
        <v>0</v>
      </c>
      <c r="I16" s="127">
        <f t="shared" si="0"/>
        <v>4779.255204000001</v>
      </c>
      <c r="J16" s="135"/>
      <c r="M16" s="296" t="s">
        <v>94</v>
      </c>
      <c r="N16" s="297"/>
      <c r="O16" s="297"/>
      <c r="P16" s="297"/>
      <c r="Q16" s="298"/>
    </row>
    <row r="17" spans="1:18" s="94" customFormat="1" x14ac:dyDescent="0.5">
      <c r="A17" s="129">
        <v>1.8</v>
      </c>
      <c r="B17" s="130" t="s">
        <v>25</v>
      </c>
      <c r="C17" s="131">
        <f>C14*0.2</f>
        <v>34.092000000000006</v>
      </c>
      <c r="D17" s="132" t="s">
        <v>16</v>
      </c>
      <c r="E17" s="131">
        <v>37.380000000000003</v>
      </c>
      <c r="F17" s="125">
        <f t="shared" si="1"/>
        <v>1274.3589600000003</v>
      </c>
      <c r="G17" s="137">
        <v>0</v>
      </c>
      <c r="H17" s="127">
        <f t="shared" si="2"/>
        <v>0</v>
      </c>
      <c r="I17" s="127">
        <f t="shared" si="0"/>
        <v>1274.3589600000003</v>
      </c>
      <c r="J17" s="135"/>
      <c r="L17" s="84"/>
      <c r="M17" s="80" t="s">
        <v>95</v>
      </c>
      <c r="N17" s="82" t="s">
        <v>96</v>
      </c>
      <c r="O17" s="82" t="s">
        <v>97</v>
      </c>
      <c r="P17" s="82" t="s">
        <v>98</v>
      </c>
      <c r="Q17" s="82" t="s">
        <v>99</v>
      </c>
    </row>
    <row r="18" spans="1:18" s="94" customFormat="1" x14ac:dyDescent="0.5">
      <c r="A18" s="129">
        <v>1.9</v>
      </c>
      <c r="B18" s="130" t="s">
        <v>82</v>
      </c>
      <c r="C18" s="131">
        <f>P18*1.09</f>
        <v>0</v>
      </c>
      <c r="D18" s="139" t="s">
        <v>16</v>
      </c>
      <c r="E18" s="131">
        <v>0</v>
      </c>
      <c r="F18" s="125">
        <f t="shared" si="1"/>
        <v>0</v>
      </c>
      <c r="G18" s="122">
        <v>0</v>
      </c>
      <c r="H18" s="127">
        <f t="shared" si="2"/>
        <v>0</v>
      </c>
      <c r="I18" s="127">
        <f t="shared" si="0"/>
        <v>0</v>
      </c>
      <c r="J18" s="135"/>
      <c r="L18" s="75"/>
      <c r="M18" s="78" t="s">
        <v>100</v>
      </c>
      <c r="N18" s="85">
        <v>0.88</v>
      </c>
      <c r="O18" s="85">
        <v>0</v>
      </c>
      <c r="P18" s="79">
        <f>N18*O18</f>
        <v>0</v>
      </c>
      <c r="Q18" s="86">
        <f>O18/10</f>
        <v>0</v>
      </c>
    </row>
    <row r="19" spans="1:18" s="94" customFormat="1" x14ac:dyDescent="0.5">
      <c r="A19" s="140">
        <v>1.1000000000000001</v>
      </c>
      <c r="B19" s="130" t="s">
        <v>83</v>
      </c>
      <c r="C19" s="131">
        <f>P19*1.11</f>
        <v>2976.1986000000006</v>
      </c>
      <c r="D19" s="135" t="s">
        <v>16</v>
      </c>
      <c r="E19" s="131">
        <v>18.14</v>
      </c>
      <c r="F19" s="125">
        <f t="shared" si="1"/>
        <v>53988.242604000014</v>
      </c>
      <c r="G19" s="122">
        <v>3.3</v>
      </c>
      <c r="H19" s="127">
        <f t="shared" si="2"/>
        <v>9821.4553800000012</v>
      </c>
      <c r="I19" s="127">
        <f t="shared" si="0"/>
        <v>63809.697984000013</v>
      </c>
      <c r="J19" s="135"/>
      <c r="L19" s="75"/>
      <c r="M19" s="78" t="s">
        <v>101</v>
      </c>
      <c r="N19" s="85">
        <v>1.58</v>
      </c>
      <c r="O19" s="85">
        <f>139+108+1200+115+90+45</f>
        <v>1697</v>
      </c>
      <c r="P19" s="79">
        <f t="shared" ref="P19:P22" si="3">N19*O19</f>
        <v>2681.26</v>
      </c>
      <c r="Q19" s="86">
        <f t="shared" ref="Q19:Q22" si="4">O19/10</f>
        <v>169.7</v>
      </c>
    </row>
    <row r="20" spans="1:18" s="94" customFormat="1" x14ac:dyDescent="0.5">
      <c r="A20" s="140">
        <v>1.1100000000000001</v>
      </c>
      <c r="B20" s="130" t="s">
        <v>84</v>
      </c>
      <c r="C20" s="131">
        <f>P20*1.13</f>
        <v>1579.7626</v>
      </c>
      <c r="D20" s="135" t="s">
        <v>16</v>
      </c>
      <c r="E20" s="131">
        <v>18.37</v>
      </c>
      <c r="F20" s="125">
        <f t="shared" si="1"/>
        <v>29020.238962000003</v>
      </c>
      <c r="G20" s="122">
        <v>2.9</v>
      </c>
      <c r="H20" s="127">
        <f t="shared" si="2"/>
        <v>4581.3115399999997</v>
      </c>
      <c r="I20" s="127">
        <f t="shared" si="0"/>
        <v>33601.550502000006</v>
      </c>
      <c r="J20" s="135"/>
      <c r="L20" s="75"/>
      <c r="M20" s="78" t="s">
        <v>102</v>
      </c>
      <c r="N20" s="85">
        <v>2.4700000000000002</v>
      </c>
      <c r="O20" s="85">
        <f>300+266</f>
        <v>566</v>
      </c>
      <c r="P20" s="79">
        <f t="shared" si="3"/>
        <v>1398.0200000000002</v>
      </c>
      <c r="Q20" s="86">
        <f t="shared" si="4"/>
        <v>56.6</v>
      </c>
    </row>
    <row r="21" spans="1:18" s="94" customFormat="1" x14ac:dyDescent="0.5">
      <c r="A21" s="140">
        <v>1.1100000000000001</v>
      </c>
      <c r="B21" s="130" t="s">
        <v>85</v>
      </c>
      <c r="C21" s="131">
        <f>P21*1.05</f>
        <v>445.48349999999999</v>
      </c>
      <c r="D21" s="135" t="s">
        <v>16</v>
      </c>
      <c r="E21" s="131">
        <v>20.440000000000001</v>
      </c>
      <c r="F21" s="125">
        <f t="shared" si="1"/>
        <v>9105.6827400000002</v>
      </c>
      <c r="G21" s="122">
        <v>4.0999999999999996</v>
      </c>
      <c r="H21" s="127">
        <f t="shared" si="2"/>
        <v>1826.4823499999998</v>
      </c>
      <c r="I21" s="127">
        <f t="shared" si="0"/>
        <v>10932.16509</v>
      </c>
      <c r="J21" s="135"/>
      <c r="L21" s="75"/>
      <c r="M21" s="78" t="s">
        <v>103</v>
      </c>
      <c r="N21" s="85">
        <v>0.22</v>
      </c>
      <c r="O21" s="85">
        <f>276+67+1533+52.5</f>
        <v>1928.5</v>
      </c>
      <c r="P21" s="79">
        <f t="shared" si="3"/>
        <v>424.27</v>
      </c>
      <c r="Q21" s="86">
        <f t="shared" si="4"/>
        <v>192.85</v>
      </c>
    </row>
    <row r="22" spans="1:18" s="94" customFormat="1" ht="24" thickBot="1" x14ac:dyDescent="0.55000000000000004">
      <c r="A22" s="141">
        <v>1.1200000000000001</v>
      </c>
      <c r="B22" s="121" t="s">
        <v>86</v>
      </c>
      <c r="C22" s="131">
        <f>P22*1.07</f>
        <v>33.188189999999999</v>
      </c>
      <c r="D22" s="135" t="s">
        <v>16</v>
      </c>
      <c r="E22" s="131">
        <v>21.16</v>
      </c>
      <c r="F22" s="125">
        <f t="shared" si="1"/>
        <v>702.26210040000001</v>
      </c>
      <c r="G22" s="122">
        <v>4.0999999999999996</v>
      </c>
      <c r="H22" s="127">
        <f t="shared" si="2"/>
        <v>136.07157899999999</v>
      </c>
      <c r="I22" s="127">
        <f t="shared" si="0"/>
        <v>838.33367939999994</v>
      </c>
      <c r="J22" s="135"/>
      <c r="L22" s="75"/>
      <c r="M22" s="78" t="s">
        <v>104</v>
      </c>
      <c r="N22" s="85">
        <v>0.49</v>
      </c>
      <c r="O22" s="85">
        <v>63.3</v>
      </c>
      <c r="P22" s="79">
        <f t="shared" si="3"/>
        <v>31.016999999999999</v>
      </c>
      <c r="Q22" s="86">
        <f t="shared" si="4"/>
        <v>6.33</v>
      </c>
    </row>
    <row r="23" spans="1:18" ht="24" thickBot="1" x14ac:dyDescent="0.55000000000000004">
      <c r="A23" s="232">
        <v>1.1299999999999999</v>
      </c>
      <c r="B23" s="233" t="s">
        <v>87</v>
      </c>
      <c r="C23" s="234">
        <f>((C18+C19+C20+C21+C22)/1000)*25</f>
        <v>125.86582225000002</v>
      </c>
      <c r="D23" s="235" t="s">
        <v>16</v>
      </c>
      <c r="E23" s="236">
        <v>30.37</v>
      </c>
      <c r="F23" s="237">
        <f t="shared" si="1"/>
        <v>3822.5450217325006</v>
      </c>
      <c r="G23" s="238">
        <v>0</v>
      </c>
      <c r="H23" s="234">
        <f t="shared" si="2"/>
        <v>0</v>
      </c>
      <c r="I23" s="234">
        <f t="shared" si="0"/>
        <v>3822.5450217325006</v>
      </c>
      <c r="J23" s="235"/>
      <c r="K23" s="105"/>
      <c r="L23" s="117"/>
      <c r="M23" s="118"/>
      <c r="N23" s="119"/>
      <c r="O23" s="94"/>
      <c r="P23" s="87">
        <f>SUM(P18:P22)</f>
        <v>4534.5670000000009</v>
      </c>
      <c r="Q23" s="94"/>
    </row>
    <row r="24" spans="1:18" x14ac:dyDescent="0.5">
      <c r="A24" s="89" t="s">
        <v>136</v>
      </c>
      <c r="B24" s="89"/>
      <c r="C24" s="290" t="s">
        <v>143</v>
      </c>
      <c r="D24" s="290"/>
      <c r="E24" s="290"/>
      <c r="F24" s="290"/>
      <c r="G24" s="290"/>
      <c r="H24" s="290"/>
      <c r="I24" s="290"/>
      <c r="J24" s="90" t="s">
        <v>137</v>
      </c>
    </row>
    <row r="25" spans="1:18" x14ac:dyDescent="0.5">
      <c r="A25" s="91" t="s">
        <v>21</v>
      </c>
      <c r="B25" s="92"/>
      <c r="C25" s="278" t="s">
        <v>144</v>
      </c>
      <c r="D25" s="278"/>
      <c r="E25" s="278"/>
      <c r="F25" s="278"/>
      <c r="G25" s="278"/>
      <c r="H25" s="278"/>
      <c r="I25" s="278"/>
      <c r="J25" s="92"/>
    </row>
    <row r="26" spans="1:18" x14ac:dyDescent="0.5">
      <c r="A26" s="91" t="s">
        <v>22</v>
      </c>
      <c r="B26" s="92"/>
      <c r="C26" s="92" t="s">
        <v>23</v>
      </c>
      <c r="D26" s="92"/>
      <c r="E26" s="93"/>
      <c r="F26" s="93"/>
      <c r="G26" s="93"/>
      <c r="H26" s="93"/>
      <c r="I26" s="93"/>
      <c r="J26" s="92"/>
      <c r="M26" s="94"/>
    </row>
    <row r="27" spans="1:18" x14ac:dyDescent="0.5">
      <c r="A27" s="91" t="s">
        <v>0</v>
      </c>
      <c r="B27" s="92"/>
      <c r="C27" s="93" t="s">
        <v>24</v>
      </c>
      <c r="E27" s="93"/>
      <c r="F27" s="93"/>
      <c r="G27" s="93"/>
      <c r="H27" s="93"/>
      <c r="I27" s="93"/>
      <c r="J27" s="92"/>
      <c r="M27" s="94"/>
    </row>
    <row r="28" spans="1:18" x14ac:dyDescent="0.5">
      <c r="A28" s="91" t="s">
        <v>138</v>
      </c>
      <c r="B28" s="92"/>
      <c r="C28" s="92"/>
      <c r="D28" s="92"/>
      <c r="E28" s="93" t="s">
        <v>2</v>
      </c>
      <c r="F28" s="92"/>
      <c r="H28" s="95" t="s">
        <v>3</v>
      </c>
      <c r="I28" s="95"/>
      <c r="J28" s="95"/>
      <c r="M28" s="96"/>
    </row>
    <row r="29" spans="1:18" ht="24" thickBot="1" x14ac:dyDescent="0.55000000000000004">
      <c r="A29" s="91" t="s">
        <v>139</v>
      </c>
      <c r="B29" s="92"/>
      <c r="C29" s="92"/>
      <c r="D29" s="92"/>
      <c r="E29" s="93" t="s">
        <v>4</v>
      </c>
      <c r="F29" s="93"/>
      <c r="H29" s="93" t="s">
        <v>3</v>
      </c>
      <c r="I29" s="93"/>
      <c r="J29" s="93"/>
      <c r="K29" s="91"/>
      <c r="L29" s="97"/>
      <c r="M29" s="98"/>
      <c r="N29" s="97"/>
      <c r="O29" s="99"/>
      <c r="P29" s="100"/>
      <c r="R29" s="101"/>
    </row>
    <row r="30" spans="1:18" s="106" customFormat="1" x14ac:dyDescent="0.5">
      <c r="A30" s="102" t="s">
        <v>5</v>
      </c>
      <c r="B30" s="102" t="s">
        <v>6</v>
      </c>
      <c r="C30" s="102" t="s">
        <v>7</v>
      </c>
      <c r="D30" s="102" t="s">
        <v>8</v>
      </c>
      <c r="E30" s="291" t="s">
        <v>9</v>
      </c>
      <c r="F30" s="292"/>
      <c r="G30" s="291" t="s">
        <v>10</v>
      </c>
      <c r="H30" s="292"/>
      <c r="I30" s="102" t="s">
        <v>11</v>
      </c>
      <c r="J30" s="102" t="s">
        <v>12</v>
      </c>
      <c r="K30" s="103"/>
      <c r="L30" s="97"/>
      <c r="M30" s="104"/>
      <c r="N30" s="97"/>
      <c r="O30" s="105"/>
      <c r="P30" s="100"/>
    </row>
    <row r="31" spans="1:18" s="94" customFormat="1" ht="24" thickBot="1" x14ac:dyDescent="0.55000000000000004">
      <c r="A31" s="107"/>
      <c r="B31" s="107"/>
      <c r="C31" s="107"/>
      <c r="D31" s="107"/>
      <c r="E31" s="108" t="s">
        <v>13</v>
      </c>
      <c r="F31" s="108" t="s">
        <v>14</v>
      </c>
      <c r="G31" s="108" t="s">
        <v>13</v>
      </c>
      <c r="H31" s="108" t="s">
        <v>14</v>
      </c>
      <c r="I31" s="107" t="s">
        <v>15</v>
      </c>
      <c r="J31" s="107"/>
      <c r="L31" s="104"/>
      <c r="M31" s="109"/>
      <c r="N31" s="110"/>
    </row>
    <row r="32" spans="1:18" x14ac:dyDescent="0.5">
      <c r="A32" s="141">
        <v>1.1399999999999999</v>
      </c>
      <c r="B32" s="143" t="s">
        <v>145</v>
      </c>
      <c r="C32" s="77">
        <v>165</v>
      </c>
      <c r="D32" s="144" t="s">
        <v>17</v>
      </c>
      <c r="E32" s="77">
        <v>400</v>
      </c>
      <c r="F32" s="125">
        <f t="shared" si="1"/>
        <v>66000</v>
      </c>
      <c r="G32" s="77">
        <v>0</v>
      </c>
      <c r="H32" s="127">
        <f t="shared" si="2"/>
        <v>0</v>
      </c>
      <c r="I32" s="127">
        <f t="shared" si="0"/>
        <v>66000</v>
      </c>
      <c r="J32" s="128" t="s">
        <v>146</v>
      </c>
      <c r="K32" s="105"/>
    </row>
    <row r="33" spans="1:18" x14ac:dyDescent="0.5">
      <c r="A33" s="140">
        <v>1.1499999999999999</v>
      </c>
      <c r="B33" s="121" t="s">
        <v>88</v>
      </c>
      <c r="C33" s="122">
        <f>C32</f>
        <v>165</v>
      </c>
      <c r="D33" s="145" t="s">
        <v>17</v>
      </c>
      <c r="E33" s="122">
        <v>25.86</v>
      </c>
      <c r="F33" s="125">
        <f t="shared" si="1"/>
        <v>4266.8999999999996</v>
      </c>
      <c r="G33" s="122">
        <v>5</v>
      </c>
      <c r="H33" s="127">
        <f t="shared" si="2"/>
        <v>825</v>
      </c>
      <c r="I33" s="127">
        <f t="shared" si="0"/>
        <v>5091.8999999999996</v>
      </c>
      <c r="J33" s="146"/>
    </row>
    <row r="34" spans="1:18" x14ac:dyDescent="0.5">
      <c r="A34" s="141">
        <v>1.1599999999999999</v>
      </c>
      <c r="B34" s="128" t="s">
        <v>89</v>
      </c>
      <c r="C34" s="147">
        <v>54</v>
      </c>
      <c r="D34" s="145" t="s">
        <v>17</v>
      </c>
      <c r="E34" s="147">
        <v>0</v>
      </c>
      <c r="F34" s="125">
        <f t="shared" si="1"/>
        <v>0</v>
      </c>
      <c r="G34" s="147">
        <v>70</v>
      </c>
      <c r="H34" s="127">
        <f t="shared" si="2"/>
        <v>3780</v>
      </c>
      <c r="I34" s="127">
        <f t="shared" si="0"/>
        <v>3780</v>
      </c>
      <c r="J34" s="133"/>
      <c r="R34" s="148"/>
    </row>
    <row r="35" spans="1:18" x14ac:dyDescent="0.5">
      <c r="A35" s="140">
        <v>1.17</v>
      </c>
      <c r="B35" s="149" t="s">
        <v>90</v>
      </c>
      <c r="C35" s="150">
        <v>32.5</v>
      </c>
      <c r="D35" s="132" t="s">
        <v>17</v>
      </c>
      <c r="E35" s="122">
        <v>100</v>
      </c>
      <c r="F35" s="125">
        <f t="shared" si="1"/>
        <v>3250</v>
      </c>
      <c r="G35" s="122">
        <v>100</v>
      </c>
      <c r="H35" s="127">
        <f t="shared" si="2"/>
        <v>3250</v>
      </c>
      <c r="I35" s="127">
        <f t="shared" si="0"/>
        <v>6500</v>
      </c>
      <c r="J35" s="146"/>
    </row>
    <row r="36" spans="1:18" x14ac:dyDescent="0.5">
      <c r="A36" s="141">
        <v>1.18</v>
      </c>
      <c r="B36" s="121" t="s">
        <v>91</v>
      </c>
      <c r="C36" s="122">
        <f>C35</f>
        <v>32.5</v>
      </c>
      <c r="D36" s="138" t="s">
        <v>17</v>
      </c>
      <c r="E36" s="127">
        <v>35</v>
      </c>
      <c r="F36" s="125">
        <f t="shared" si="1"/>
        <v>1137.5</v>
      </c>
      <c r="G36" s="127">
        <v>30</v>
      </c>
      <c r="H36" s="127">
        <f t="shared" si="2"/>
        <v>975</v>
      </c>
      <c r="I36" s="127">
        <f t="shared" si="0"/>
        <v>2112.5</v>
      </c>
      <c r="J36" s="138"/>
    </row>
    <row r="37" spans="1:18" x14ac:dyDescent="0.5">
      <c r="A37" s="140">
        <v>1.19</v>
      </c>
      <c r="B37" s="121" t="s">
        <v>92</v>
      </c>
      <c r="C37" s="142">
        <f>173+7.26</f>
        <v>180.26</v>
      </c>
      <c r="D37" s="135" t="s">
        <v>17</v>
      </c>
      <c r="E37" s="151">
        <v>250</v>
      </c>
      <c r="F37" s="125">
        <f t="shared" si="1"/>
        <v>45065</v>
      </c>
      <c r="G37" s="152">
        <v>158</v>
      </c>
      <c r="H37" s="127">
        <f t="shared" si="2"/>
        <v>28481.079999999998</v>
      </c>
      <c r="I37" s="127">
        <f t="shared" si="0"/>
        <v>73546.080000000002</v>
      </c>
      <c r="J37" s="135" t="s">
        <v>93</v>
      </c>
    </row>
    <row r="38" spans="1:18" x14ac:dyDescent="0.5">
      <c r="A38" s="141"/>
      <c r="B38" s="121"/>
      <c r="C38" s="142"/>
      <c r="D38" s="135"/>
      <c r="E38" s="151"/>
      <c r="F38" s="125"/>
      <c r="G38" s="152"/>
      <c r="H38" s="127"/>
      <c r="I38" s="127"/>
      <c r="J38" s="135"/>
      <c r="M38" s="299" t="s">
        <v>135</v>
      </c>
      <c r="N38" s="299"/>
      <c r="O38" s="299"/>
      <c r="P38" s="299"/>
      <c r="Q38" s="299"/>
      <c r="R38" s="299"/>
    </row>
    <row r="39" spans="1:18" x14ac:dyDescent="0.5">
      <c r="A39" s="112">
        <v>2</v>
      </c>
      <c r="B39" s="153" t="s">
        <v>117</v>
      </c>
      <c r="C39" s="154"/>
      <c r="D39" s="155"/>
      <c r="E39" s="154"/>
      <c r="F39" s="125">
        <f t="shared" si="1"/>
        <v>0</v>
      </c>
      <c r="G39" s="156"/>
      <c r="H39" s="127">
        <f t="shared" si="2"/>
        <v>0</v>
      </c>
      <c r="I39" s="127">
        <f t="shared" si="0"/>
        <v>0</v>
      </c>
      <c r="J39" s="135"/>
      <c r="M39" s="157" t="s">
        <v>95</v>
      </c>
      <c r="N39" s="157" t="s">
        <v>105</v>
      </c>
      <c r="O39" s="157" t="s">
        <v>106</v>
      </c>
      <c r="P39" s="157" t="s">
        <v>107</v>
      </c>
      <c r="Q39" s="157" t="s">
        <v>108</v>
      </c>
      <c r="R39" s="81" t="s">
        <v>109</v>
      </c>
    </row>
    <row r="40" spans="1:18" x14ac:dyDescent="0.5">
      <c r="A40" s="135">
        <v>2.1</v>
      </c>
      <c r="B40" s="158" t="str">
        <f>M40</f>
        <v xml:space="preserve"> เหล็กกลม  Ø 4"x3.2 มม. (นน 49 กก/ท่อน)</v>
      </c>
      <c r="C40" s="122">
        <v>19</v>
      </c>
      <c r="D40" s="135" t="s">
        <v>118</v>
      </c>
      <c r="E40" s="122">
        <v>1323</v>
      </c>
      <c r="F40" s="125">
        <f t="shared" si="1"/>
        <v>25137</v>
      </c>
      <c r="G40" s="137">
        <v>0</v>
      </c>
      <c r="H40" s="127">
        <f t="shared" si="2"/>
        <v>0</v>
      </c>
      <c r="I40" s="127">
        <f t="shared" si="0"/>
        <v>25137</v>
      </c>
      <c r="J40" s="159"/>
      <c r="M40" s="83" t="s">
        <v>110</v>
      </c>
      <c r="N40" s="160">
        <f>C40</f>
        <v>19</v>
      </c>
      <c r="O40" s="161">
        <v>49</v>
      </c>
      <c r="P40" s="160">
        <f>N40*O40</f>
        <v>931</v>
      </c>
      <c r="Q40" s="76">
        <f>0.314*6</f>
        <v>1.8839999999999999</v>
      </c>
      <c r="R40" s="160">
        <f>N40*Q40</f>
        <v>35.795999999999999</v>
      </c>
    </row>
    <row r="41" spans="1:18" x14ac:dyDescent="0.5">
      <c r="A41" s="123">
        <v>2.2000000000000002</v>
      </c>
      <c r="B41" s="158" t="str">
        <f>M41</f>
        <v xml:space="preserve"> เหล็กกลม  Ø 3"x3.2 มม. (นน 41  กก/ท่อน)</v>
      </c>
      <c r="C41" s="125">
        <v>16</v>
      </c>
      <c r="D41" s="123" t="s">
        <v>118</v>
      </c>
      <c r="E41" s="125">
        <v>883</v>
      </c>
      <c r="F41" s="125">
        <f t="shared" si="1"/>
        <v>14128</v>
      </c>
      <c r="G41" s="162">
        <v>0</v>
      </c>
      <c r="H41" s="127">
        <f t="shared" si="2"/>
        <v>0</v>
      </c>
      <c r="I41" s="127">
        <f t="shared" si="0"/>
        <v>14128</v>
      </c>
      <c r="J41" s="163"/>
      <c r="M41" s="83" t="s">
        <v>111</v>
      </c>
      <c r="N41" s="160">
        <f t="shared" ref="N41:N46" si="5">C41</f>
        <v>16</v>
      </c>
      <c r="O41" s="161">
        <v>41</v>
      </c>
      <c r="P41" s="160">
        <f t="shared" ref="P41:P46" si="6">N41*O41</f>
        <v>656</v>
      </c>
      <c r="Q41" s="76">
        <f>0.239*6</f>
        <v>1.4339999999999999</v>
      </c>
      <c r="R41" s="160">
        <f t="shared" ref="R41:R46" si="7">N41*Q41</f>
        <v>22.943999999999999</v>
      </c>
    </row>
    <row r="42" spans="1:18" x14ac:dyDescent="0.5">
      <c r="A42" s="123">
        <v>2.2999999999999998</v>
      </c>
      <c r="B42" s="158" t="str">
        <f>M42</f>
        <v xml:space="preserve"> เหล็กกลม  Ø 2"x3.2 มม. (นน 26 กก/ท่อน)</v>
      </c>
      <c r="C42" s="125">
        <f>16+14+22</f>
        <v>52</v>
      </c>
      <c r="D42" s="123" t="s">
        <v>118</v>
      </c>
      <c r="E42" s="125">
        <v>681</v>
      </c>
      <c r="F42" s="125">
        <f t="shared" si="1"/>
        <v>35412</v>
      </c>
      <c r="G42" s="162">
        <v>0</v>
      </c>
      <c r="H42" s="127">
        <f t="shared" si="2"/>
        <v>0</v>
      </c>
      <c r="I42" s="127">
        <f t="shared" si="0"/>
        <v>35412</v>
      </c>
      <c r="J42" s="164"/>
      <c r="M42" s="83" t="s">
        <v>112</v>
      </c>
      <c r="N42" s="160">
        <f t="shared" si="5"/>
        <v>52</v>
      </c>
      <c r="O42" s="161">
        <v>26</v>
      </c>
      <c r="P42" s="160">
        <f t="shared" si="6"/>
        <v>1352</v>
      </c>
      <c r="Q42" s="76">
        <f>0.15*6</f>
        <v>0.89999999999999991</v>
      </c>
      <c r="R42" s="160">
        <f t="shared" si="7"/>
        <v>46.8</v>
      </c>
    </row>
    <row r="43" spans="1:18" x14ac:dyDescent="0.5">
      <c r="A43" s="123">
        <v>2.4</v>
      </c>
      <c r="B43" s="158" t="str">
        <f t="shared" ref="B43:B46" si="8">M43</f>
        <v xml:space="preserve"> เหล็กกล่อง 150x50x3.2 มม. (นน 54.5 กก/ท่อน)</v>
      </c>
      <c r="C43" s="146">
        <v>0</v>
      </c>
      <c r="D43" s="123" t="s">
        <v>118</v>
      </c>
      <c r="E43" s="165">
        <v>0</v>
      </c>
      <c r="F43" s="125">
        <f t="shared" si="1"/>
        <v>0</v>
      </c>
      <c r="G43" s="162">
        <v>0</v>
      </c>
      <c r="H43" s="127">
        <f t="shared" si="2"/>
        <v>0</v>
      </c>
      <c r="I43" s="127">
        <f t="shared" si="0"/>
        <v>0</v>
      </c>
      <c r="J43" s="135"/>
      <c r="M43" s="83" t="s">
        <v>113</v>
      </c>
      <c r="N43" s="160">
        <f t="shared" si="5"/>
        <v>0</v>
      </c>
      <c r="O43" s="161">
        <v>54.5</v>
      </c>
      <c r="P43" s="160">
        <f t="shared" si="6"/>
        <v>0</v>
      </c>
      <c r="Q43" s="76">
        <f>0.4*6</f>
        <v>2.4000000000000004</v>
      </c>
      <c r="R43" s="160">
        <f t="shared" si="7"/>
        <v>0</v>
      </c>
    </row>
    <row r="44" spans="1:18" x14ac:dyDescent="0.5">
      <c r="A44" s="123">
        <v>2.5</v>
      </c>
      <c r="B44" s="158" t="str">
        <f t="shared" si="8"/>
        <v xml:space="preserve"> เหล็กกล่อง 150x50x2.3 มม. (นน 36 กก/ท่อน)</v>
      </c>
      <c r="C44" s="125">
        <v>0</v>
      </c>
      <c r="D44" s="123" t="s">
        <v>118</v>
      </c>
      <c r="E44" s="122">
        <v>0</v>
      </c>
      <c r="F44" s="125">
        <f t="shared" si="1"/>
        <v>0</v>
      </c>
      <c r="G44" s="162">
        <v>0</v>
      </c>
      <c r="H44" s="127">
        <f t="shared" si="2"/>
        <v>0</v>
      </c>
      <c r="I44" s="127">
        <f t="shared" si="0"/>
        <v>0</v>
      </c>
      <c r="J44" s="159"/>
      <c r="K44" s="101"/>
      <c r="M44" s="83" t="s">
        <v>114</v>
      </c>
      <c r="N44" s="160">
        <f t="shared" si="5"/>
        <v>0</v>
      </c>
      <c r="O44" s="161">
        <v>36</v>
      </c>
      <c r="P44" s="160">
        <f t="shared" si="6"/>
        <v>0</v>
      </c>
      <c r="Q44" s="76">
        <f>0.4*6</f>
        <v>2.4000000000000004</v>
      </c>
      <c r="R44" s="160">
        <f t="shared" si="7"/>
        <v>0</v>
      </c>
    </row>
    <row r="45" spans="1:18" x14ac:dyDescent="0.5">
      <c r="A45" s="123">
        <v>2.6</v>
      </c>
      <c r="B45" s="158" t="str">
        <f t="shared" si="8"/>
        <v xml:space="preserve"> เหล็กกล่อง 100x50x3.2 มม. (นน 40 กก/ท่อน)</v>
      </c>
      <c r="C45" s="166">
        <v>0</v>
      </c>
      <c r="D45" s="123" t="s">
        <v>118</v>
      </c>
      <c r="E45" s="125">
        <v>0</v>
      </c>
      <c r="F45" s="125">
        <f t="shared" si="1"/>
        <v>0</v>
      </c>
      <c r="G45" s="162">
        <v>0</v>
      </c>
      <c r="H45" s="127">
        <f t="shared" si="2"/>
        <v>0</v>
      </c>
      <c r="I45" s="127">
        <f t="shared" si="0"/>
        <v>0</v>
      </c>
      <c r="J45" s="133"/>
      <c r="M45" s="83" t="s">
        <v>115</v>
      </c>
      <c r="N45" s="160">
        <f t="shared" si="5"/>
        <v>0</v>
      </c>
      <c r="O45" s="161">
        <v>40</v>
      </c>
      <c r="P45" s="160">
        <f t="shared" si="6"/>
        <v>0</v>
      </c>
      <c r="Q45" s="76">
        <f>0.3*6</f>
        <v>1.7999999999999998</v>
      </c>
      <c r="R45" s="160">
        <f t="shared" si="7"/>
        <v>0</v>
      </c>
    </row>
    <row r="46" spans="1:18" x14ac:dyDescent="0.5">
      <c r="A46" s="242">
        <v>2.7</v>
      </c>
      <c r="B46" s="243" t="str">
        <f t="shared" si="8"/>
        <v xml:space="preserve"> เหล็กกล่อง 100x50x2.3 มม. (นน 26.กก/ท่อน)</v>
      </c>
      <c r="C46" s="244">
        <v>37</v>
      </c>
      <c r="D46" s="242" t="s">
        <v>118</v>
      </c>
      <c r="E46" s="237">
        <v>569</v>
      </c>
      <c r="F46" s="237">
        <f t="shared" si="1"/>
        <v>21053</v>
      </c>
      <c r="G46" s="238">
        <v>0</v>
      </c>
      <c r="H46" s="234">
        <f t="shared" si="2"/>
        <v>0</v>
      </c>
      <c r="I46" s="234">
        <f t="shared" si="0"/>
        <v>21053</v>
      </c>
      <c r="J46" s="230"/>
      <c r="K46" s="101"/>
      <c r="M46" s="83" t="s">
        <v>149</v>
      </c>
      <c r="N46" s="160">
        <f t="shared" si="5"/>
        <v>37</v>
      </c>
      <c r="O46" s="161">
        <v>26</v>
      </c>
      <c r="P46" s="160">
        <f t="shared" si="6"/>
        <v>962</v>
      </c>
      <c r="Q46" s="76">
        <f>0.3*6</f>
        <v>1.7999999999999998</v>
      </c>
      <c r="R46" s="160">
        <f t="shared" si="7"/>
        <v>66.599999999999994</v>
      </c>
    </row>
    <row r="47" spans="1:18" ht="24" thickBot="1" x14ac:dyDescent="0.55000000000000004">
      <c r="A47" s="89" t="s">
        <v>136</v>
      </c>
      <c r="B47" s="89"/>
      <c r="C47" s="290" t="s">
        <v>143</v>
      </c>
      <c r="D47" s="290"/>
      <c r="E47" s="290"/>
      <c r="F47" s="290"/>
      <c r="G47" s="290"/>
      <c r="H47" s="290"/>
      <c r="I47" s="290"/>
      <c r="J47" s="90" t="s">
        <v>137</v>
      </c>
      <c r="K47" s="174"/>
      <c r="L47" s="74"/>
      <c r="M47" s="83" t="s">
        <v>116</v>
      </c>
      <c r="N47" s="160">
        <f>C55</f>
        <v>15</v>
      </c>
      <c r="O47" s="161">
        <v>19</v>
      </c>
      <c r="P47" s="167">
        <f>N47*O47</f>
        <v>285</v>
      </c>
      <c r="Q47" s="76">
        <f>0.2*6</f>
        <v>1.2000000000000002</v>
      </c>
      <c r="R47" s="167">
        <f>N47*Q47</f>
        <v>18.000000000000004</v>
      </c>
    </row>
    <row r="48" spans="1:18" ht="20.25" customHeight="1" thickBot="1" x14ac:dyDescent="0.55000000000000004">
      <c r="A48" s="91" t="s">
        <v>21</v>
      </c>
      <c r="B48" s="92"/>
      <c r="C48" s="278" t="s">
        <v>144</v>
      </c>
      <c r="D48" s="278"/>
      <c r="E48" s="278"/>
      <c r="F48" s="278"/>
      <c r="G48" s="278"/>
      <c r="H48" s="278"/>
      <c r="I48" s="278"/>
      <c r="J48" s="92"/>
      <c r="K48" s="174"/>
      <c r="L48" s="74"/>
      <c r="M48" s="92"/>
      <c r="O48" s="169" t="s">
        <v>29</v>
      </c>
      <c r="P48" s="170">
        <f>SUM(P40:P47)</f>
        <v>4186</v>
      </c>
      <c r="Q48" s="169" t="s">
        <v>29</v>
      </c>
      <c r="R48" s="170">
        <f>SUM(R40:R47)</f>
        <v>190.14</v>
      </c>
    </row>
    <row r="49" spans="1:18" x14ac:dyDescent="0.5">
      <c r="A49" s="91" t="s">
        <v>22</v>
      </c>
      <c r="B49" s="92"/>
      <c r="C49" s="92" t="s">
        <v>23</v>
      </c>
      <c r="D49" s="92"/>
      <c r="E49" s="93"/>
      <c r="F49" s="93"/>
      <c r="G49" s="93"/>
      <c r="H49" s="93"/>
      <c r="I49" s="93"/>
      <c r="J49" s="92"/>
      <c r="M49" s="75"/>
      <c r="R49" s="88"/>
    </row>
    <row r="50" spans="1:18" x14ac:dyDescent="0.5">
      <c r="A50" s="91" t="s">
        <v>0</v>
      </c>
      <c r="B50" s="92"/>
      <c r="C50" s="93" t="s">
        <v>24</v>
      </c>
      <c r="E50" s="93"/>
      <c r="F50" s="93"/>
      <c r="G50" s="93"/>
      <c r="H50" s="93"/>
      <c r="I50" s="93"/>
      <c r="J50" s="92"/>
      <c r="M50" s="92"/>
    </row>
    <row r="51" spans="1:18" x14ac:dyDescent="0.5">
      <c r="A51" s="91" t="s">
        <v>138</v>
      </c>
      <c r="B51" s="92"/>
      <c r="C51" s="92"/>
      <c r="D51" s="92"/>
      <c r="E51" s="93" t="s">
        <v>2</v>
      </c>
      <c r="F51" s="92"/>
      <c r="H51" s="95" t="s">
        <v>3</v>
      </c>
      <c r="I51" s="95"/>
      <c r="J51" s="95"/>
      <c r="M51" s="75"/>
      <c r="R51" s="88"/>
    </row>
    <row r="52" spans="1:18" ht="24" thickBot="1" x14ac:dyDescent="0.55000000000000004">
      <c r="A52" s="91" t="s">
        <v>139</v>
      </c>
      <c r="B52" s="92"/>
      <c r="C52" s="92"/>
      <c r="D52" s="92"/>
      <c r="E52" s="93" t="s">
        <v>4</v>
      </c>
      <c r="F52" s="93"/>
      <c r="H52" s="93" t="s">
        <v>3</v>
      </c>
      <c r="I52" s="93"/>
      <c r="J52" s="93"/>
      <c r="M52" s="92"/>
    </row>
    <row r="53" spans="1:18" x14ac:dyDescent="0.5">
      <c r="A53" s="102" t="s">
        <v>5</v>
      </c>
      <c r="B53" s="102" t="s">
        <v>6</v>
      </c>
      <c r="C53" s="102" t="s">
        <v>7</v>
      </c>
      <c r="D53" s="102" t="s">
        <v>8</v>
      </c>
      <c r="E53" s="291" t="s">
        <v>9</v>
      </c>
      <c r="F53" s="292"/>
      <c r="G53" s="291" t="s">
        <v>10</v>
      </c>
      <c r="H53" s="292"/>
      <c r="I53" s="102" t="s">
        <v>11</v>
      </c>
      <c r="J53" s="102" t="s">
        <v>12</v>
      </c>
      <c r="M53" s="75"/>
      <c r="R53" s="88"/>
    </row>
    <row r="54" spans="1:18" ht="24" thickBot="1" x14ac:dyDescent="0.55000000000000004">
      <c r="A54" s="107"/>
      <c r="B54" s="107"/>
      <c r="C54" s="107"/>
      <c r="D54" s="107"/>
      <c r="E54" s="108" t="s">
        <v>13</v>
      </c>
      <c r="F54" s="108" t="s">
        <v>14</v>
      </c>
      <c r="G54" s="108" t="s">
        <v>13</v>
      </c>
      <c r="H54" s="108" t="s">
        <v>14</v>
      </c>
      <c r="I54" s="107" t="s">
        <v>15</v>
      </c>
      <c r="J54" s="107"/>
      <c r="M54" s="92"/>
    </row>
    <row r="55" spans="1:18" x14ac:dyDescent="0.5">
      <c r="A55" s="123">
        <v>2.8</v>
      </c>
      <c r="B55" s="158" t="str">
        <f>M47</f>
        <v xml:space="preserve"> เหล็กกล่อง 50x50x2.3 มม. (นน 19กก/ท่อน)</v>
      </c>
      <c r="C55" s="166">
        <v>15</v>
      </c>
      <c r="D55" s="123" t="s">
        <v>118</v>
      </c>
      <c r="E55" s="125">
        <v>415</v>
      </c>
      <c r="F55" s="125">
        <f t="shared" si="1"/>
        <v>6225</v>
      </c>
      <c r="G55" s="162">
        <v>0</v>
      </c>
      <c r="H55" s="127">
        <f t="shared" si="2"/>
        <v>0</v>
      </c>
      <c r="I55" s="127">
        <f t="shared" si="0"/>
        <v>6225</v>
      </c>
      <c r="J55" s="133"/>
      <c r="M55" s="92"/>
      <c r="R55" s="88"/>
    </row>
    <row r="56" spans="1:18" x14ac:dyDescent="0.5">
      <c r="A56" s="123">
        <v>2.9</v>
      </c>
      <c r="B56" s="158" t="s">
        <v>119</v>
      </c>
      <c r="C56" s="168">
        <f>P48</f>
        <v>4186</v>
      </c>
      <c r="D56" s="123" t="s">
        <v>16</v>
      </c>
      <c r="E56" s="125">
        <v>0</v>
      </c>
      <c r="F56" s="125">
        <f t="shared" si="1"/>
        <v>0</v>
      </c>
      <c r="G56" s="162">
        <v>12</v>
      </c>
      <c r="H56" s="127">
        <f t="shared" si="2"/>
        <v>50232</v>
      </c>
      <c r="I56" s="127">
        <f t="shared" si="0"/>
        <v>50232</v>
      </c>
      <c r="J56" s="133"/>
    </row>
    <row r="57" spans="1:18" x14ac:dyDescent="0.5">
      <c r="A57" s="171">
        <v>2.1</v>
      </c>
      <c r="B57" s="130" t="s">
        <v>148</v>
      </c>
      <c r="C57" s="131">
        <v>4</v>
      </c>
      <c r="D57" s="123" t="s">
        <v>76</v>
      </c>
      <c r="E57" s="131">
        <v>1900</v>
      </c>
      <c r="F57" s="125">
        <f t="shared" si="1"/>
        <v>7600</v>
      </c>
      <c r="G57" s="137">
        <v>0</v>
      </c>
      <c r="H57" s="127">
        <f t="shared" si="2"/>
        <v>0</v>
      </c>
      <c r="I57" s="127">
        <f t="shared" si="0"/>
        <v>7600</v>
      </c>
      <c r="J57" s="172" t="s">
        <v>11</v>
      </c>
    </row>
    <row r="58" spans="1:18" x14ac:dyDescent="0.5">
      <c r="A58" s="123">
        <v>2.11</v>
      </c>
      <c r="B58" s="130" t="s">
        <v>120</v>
      </c>
      <c r="C58" s="131">
        <v>0</v>
      </c>
      <c r="D58" s="123" t="s">
        <v>76</v>
      </c>
      <c r="E58" s="131">
        <v>0</v>
      </c>
      <c r="F58" s="125">
        <f t="shared" si="1"/>
        <v>0</v>
      </c>
      <c r="G58" s="137">
        <v>0</v>
      </c>
      <c r="H58" s="127">
        <f t="shared" si="2"/>
        <v>0</v>
      </c>
      <c r="I58" s="127">
        <f t="shared" si="0"/>
        <v>0</v>
      </c>
      <c r="J58" s="172" t="s">
        <v>11</v>
      </c>
    </row>
    <row r="59" spans="1:18" x14ac:dyDescent="0.5">
      <c r="A59" s="171">
        <v>2.12</v>
      </c>
      <c r="B59" s="158" t="s">
        <v>121</v>
      </c>
      <c r="C59" s="127">
        <f>R48</f>
        <v>190.14</v>
      </c>
      <c r="D59" s="132" t="s">
        <v>17</v>
      </c>
      <c r="E59" s="173">
        <v>65</v>
      </c>
      <c r="F59" s="125">
        <f t="shared" si="1"/>
        <v>12359.099999999999</v>
      </c>
      <c r="G59" s="162">
        <v>35</v>
      </c>
      <c r="H59" s="127">
        <f t="shared" si="2"/>
        <v>6654.9</v>
      </c>
      <c r="I59" s="127">
        <f t="shared" si="0"/>
        <v>19014</v>
      </c>
      <c r="J59" s="135"/>
    </row>
    <row r="60" spans="1:18" x14ac:dyDescent="0.5">
      <c r="A60" s="123">
        <v>2.13</v>
      </c>
      <c r="B60" s="130" t="s">
        <v>122</v>
      </c>
      <c r="C60" s="131">
        <f>207+32</f>
        <v>239</v>
      </c>
      <c r="D60" s="132" t="s">
        <v>17</v>
      </c>
      <c r="E60" s="122">
        <v>235</v>
      </c>
      <c r="F60" s="125">
        <f t="shared" si="1"/>
        <v>56165</v>
      </c>
      <c r="G60" s="137">
        <v>70</v>
      </c>
      <c r="H60" s="127">
        <f t="shared" si="2"/>
        <v>16730</v>
      </c>
      <c r="I60" s="127">
        <f t="shared" si="0"/>
        <v>72895</v>
      </c>
      <c r="J60" s="135" t="s">
        <v>123</v>
      </c>
    </row>
    <row r="61" spans="1:18" x14ac:dyDescent="0.5">
      <c r="A61" s="171">
        <v>2.14</v>
      </c>
      <c r="B61" s="121" t="s">
        <v>124</v>
      </c>
      <c r="C61" s="174">
        <v>0</v>
      </c>
      <c r="D61" s="175" t="s">
        <v>27</v>
      </c>
      <c r="E61" s="176">
        <v>0</v>
      </c>
      <c r="F61" s="125">
        <f t="shared" si="1"/>
        <v>0</v>
      </c>
      <c r="G61" s="137">
        <v>0</v>
      </c>
      <c r="H61" s="127">
        <f t="shared" si="2"/>
        <v>0</v>
      </c>
      <c r="I61" s="127">
        <f t="shared" si="0"/>
        <v>0</v>
      </c>
      <c r="J61" s="128"/>
    </row>
    <row r="62" spans="1:18" x14ac:dyDescent="0.5">
      <c r="A62" s="123">
        <v>2.15</v>
      </c>
      <c r="B62" s="177" t="s">
        <v>125</v>
      </c>
      <c r="C62" s="122">
        <v>23</v>
      </c>
      <c r="D62" s="178" t="s">
        <v>27</v>
      </c>
      <c r="E62" s="152">
        <v>70</v>
      </c>
      <c r="F62" s="125">
        <f t="shared" si="1"/>
        <v>1610</v>
      </c>
      <c r="G62" s="162">
        <v>50</v>
      </c>
      <c r="H62" s="127">
        <f t="shared" si="2"/>
        <v>1150</v>
      </c>
      <c r="I62" s="127">
        <f t="shared" si="0"/>
        <v>2760</v>
      </c>
      <c r="J62" s="133"/>
    </row>
    <row r="63" spans="1:18" x14ac:dyDescent="0.5">
      <c r="A63" s="179">
        <v>2.16</v>
      </c>
      <c r="B63" s="180" t="s">
        <v>126</v>
      </c>
      <c r="C63" s="181">
        <v>18</v>
      </c>
      <c r="D63" s="178" t="s">
        <v>27</v>
      </c>
      <c r="E63" s="152">
        <v>250</v>
      </c>
      <c r="F63" s="125">
        <f t="shared" si="1"/>
        <v>4500</v>
      </c>
      <c r="G63" s="182"/>
      <c r="H63" s="127">
        <f t="shared" si="2"/>
        <v>0</v>
      </c>
      <c r="I63" s="127">
        <f t="shared" si="0"/>
        <v>4500</v>
      </c>
      <c r="J63" s="135" t="s">
        <v>127</v>
      </c>
    </row>
    <row r="64" spans="1:18" x14ac:dyDescent="0.5">
      <c r="A64" s="135">
        <v>2.17</v>
      </c>
      <c r="B64" s="183" t="s">
        <v>128</v>
      </c>
      <c r="C64" s="122">
        <v>6</v>
      </c>
      <c r="D64" s="184" t="s">
        <v>118</v>
      </c>
      <c r="E64" s="185">
        <f>334.58+39.96+10</f>
        <v>384.53999999999996</v>
      </c>
      <c r="F64" s="125">
        <f t="shared" si="1"/>
        <v>2307.2399999999998</v>
      </c>
      <c r="G64" s="152">
        <v>100</v>
      </c>
      <c r="H64" s="127">
        <f t="shared" si="2"/>
        <v>600</v>
      </c>
      <c r="I64" s="127">
        <f t="shared" si="0"/>
        <v>2907.24</v>
      </c>
      <c r="J64" s="133" t="s">
        <v>129</v>
      </c>
    </row>
    <row r="65" spans="1:13" x14ac:dyDescent="0.5">
      <c r="A65" s="164"/>
      <c r="B65" s="193"/>
      <c r="C65" s="186"/>
      <c r="D65" s="132"/>
      <c r="E65" s="185"/>
      <c r="F65" s="125"/>
      <c r="G65" s="152"/>
      <c r="H65" s="127"/>
      <c r="I65" s="127"/>
      <c r="J65" s="133"/>
    </row>
    <row r="66" spans="1:13" x14ac:dyDescent="0.5">
      <c r="A66" s="135"/>
      <c r="B66" s="239"/>
      <c r="C66" s="225"/>
      <c r="D66" s="226"/>
      <c r="E66" s="185"/>
      <c r="F66" s="125"/>
      <c r="G66" s="201"/>
      <c r="H66" s="127"/>
      <c r="I66" s="127"/>
      <c r="J66" s="133"/>
    </row>
    <row r="67" spans="1:13" x14ac:dyDescent="0.5">
      <c r="A67" s="163"/>
      <c r="B67" s="239"/>
      <c r="C67" s="225"/>
      <c r="D67" s="226"/>
      <c r="E67" s="185"/>
      <c r="F67" s="125"/>
      <c r="G67" s="245"/>
      <c r="H67" s="127"/>
      <c r="I67" s="127"/>
      <c r="J67" s="133"/>
    </row>
    <row r="68" spans="1:13" x14ac:dyDescent="0.5">
      <c r="A68" s="135"/>
      <c r="B68" s="239"/>
      <c r="C68" s="225"/>
      <c r="D68" s="226"/>
      <c r="E68" s="185"/>
      <c r="F68" s="125"/>
      <c r="G68" s="245"/>
      <c r="H68" s="127"/>
      <c r="I68" s="127"/>
      <c r="J68" s="133"/>
    </row>
    <row r="69" spans="1:13" x14ac:dyDescent="0.5">
      <c r="A69" s="163"/>
      <c r="B69" s="121"/>
      <c r="C69" s="225"/>
      <c r="D69" s="145"/>
      <c r="E69" s="241"/>
      <c r="F69" s="150"/>
      <c r="G69" s="152"/>
      <c r="H69" s="126"/>
      <c r="I69" s="122"/>
      <c r="J69" s="133"/>
    </row>
    <row r="70" spans="1:13" x14ac:dyDescent="0.5">
      <c r="A70" s="235"/>
      <c r="B70" s="246"/>
      <c r="C70" s="234"/>
      <c r="D70" s="247"/>
      <c r="E70" s="227"/>
      <c r="F70" s="234"/>
      <c r="G70" s="228"/>
      <c r="H70" s="234"/>
      <c r="I70" s="229"/>
      <c r="J70" s="230"/>
    </row>
    <row r="71" spans="1:13" x14ac:dyDescent="0.5">
      <c r="A71" s="240" t="s">
        <v>136</v>
      </c>
      <c r="B71" s="89"/>
      <c r="C71" s="290" t="s">
        <v>143</v>
      </c>
      <c r="D71" s="290"/>
      <c r="E71" s="290"/>
      <c r="F71" s="290"/>
      <c r="G71" s="290"/>
      <c r="H71" s="290"/>
      <c r="I71" s="290"/>
      <c r="J71" s="90" t="s">
        <v>137</v>
      </c>
    </row>
    <row r="72" spans="1:13" x14ac:dyDescent="0.5">
      <c r="A72" s="91" t="s">
        <v>21</v>
      </c>
      <c r="B72" s="92"/>
      <c r="C72" s="278" t="s">
        <v>144</v>
      </c>
      <c r="D72" s="278"/>
      <c r="E72" s="278"/>
      <c r="F72" s="278"/>
      <c r="G72" s="278"/>
      <c r="H72" s="278"/>
      <c r="I72" s="278"/>
      <c r="J72" s="92"/>
    </row>
    <row r="73" spans="1:13" x14ac:dyDescent="0.5">
      <c r="A73" s="91" t="s">
        <v>22</v>
      </c>
      <c r="B73" s="92"/>
      <c r="C73" s="92" t="s">
        <v>23</v>
      </c>
      <c r="D73" s="92"/>
      <c r="E73" s="93"/>
      <c r="F73" s="93"/>
      <c r="G73" s="93"/>
      <c r="H73" s="93"/>
      <c r="I73" s="93"/>
      <c r="J73" s="92"/>
    </row>
    <row r="74" spans="1:13" x14ac:dyDescent="0.5">
      <c r="A74" s="91" t="s">
        <v>0</v>
      </c>
      <c r="B74" s="92"/>
      <c r="C74" s="93" t="s">
        <v>24</v>
      </c>
      <c r="E74" s="93"/>
      <c r="F74" s="93"/>
      <c r="G74" s="93"/>
      <c r="H74" s="93"/>
      <c r="I74" s="93"/>
      <c r="J74" s="92"/>
    </row>
    <row r="75" spans="1:13" x14ac:dyDescent="0.5">
      <c r="A75" s="91" t="s">
        <v>138</v>
      </c>
      <c r="B75" s="92"/>
      <c r="C75" s="92"/>
      <c r="D75" s="92"/>
      <c r="E75" s="93" t="s">
        <v>2</v>
      </c>
      <c r="F75" s="92"/>
      <c r="H75" s="95" t="s">
        <v>3</v>
      </c>
      <c r="I75" s="95"/>
      <c r="J75" s="95"/>
    </row>
    <row r="76" spans="1:13" ht="24" thickBot="1" x14ac:dyDescent="0.55000000000000004">
      <c r="A76" s="91" t="s">
        <v>139</v>
      </c>
      <c r="B76" s="92"/>
      <c r="C76" s="92"/>
      <c r="D76" s="92"/>
      <c r="E76" s="93" t="s">
        <v>4</v>
      </c>
      <c r="F76" s="93"/>
      <c r="H76" s="93" t="s">
        <v>3</v>
      </c>
      <c r="I76" s="93"/>
      <c r="J76" s="93"/>
    </row>
    <row r="77" spans="1:13" x14ac:dyDescent="0.5">
      <c r="A77" s="102" t="s">
        <v>5</v>
      </c>
      <c r="B77" s="102" t="s">
        <v>6</v>
      </c>
      <c r="C77" s="102" t="s">
        <v>7</v>
      </c>
      <c r="D77" s="102" t="s">
        <v>8</v>
      </c>
      <c r="E77" s="291" t="s">
        <v>9</v>
      </c>
      <c r="F77" s="292"/>
      <c r="G77" s="291" t="s">
        <v>10</v>
      </c>
      <c r="H77" s="292"/>
      <c r="I77" s="102" t="s">
        <v>11</v>
      </c>
      <c r="J77" s="102" t="s">
        <v>12</v>
      </c>
    </row>
    <row r="78" spans="1:13" ht="24" thickBot="1" x14ac:dyDescent="0.55000000000000004">
      <c r="A78" s="107"/>
      <c r="B78" s="107"/>
      <c r="C78" s="107"/>
      <c r="D78" s="107"/>
      <c r="E78" s="108" t="s">
        <v>13</v>
      </c>
      <c r="F78" s="108" t="s">
        <v>14</v>
      </c>
      <c r="G78" s="108" t="s">
        <v>13</v>
      </c>
      <c r="H78" s="108" t="s">
        <v>14</v>
      </c>
      <c r="I78" s="107" t="s">
        <v>15</v>
      </c>
      <c r="J78" s="107"/>
      <c r="M78" s="263"/>
    </row>
    <row r="79" spans="1:13" x14ac:dyDescent="0.5">
      <c r="A79" s="187">
        <v>3</v>
      </c>
      <c r="B79" s="188" t="s">
        <v>130</v>
      </c>
      <c r="C79" s="189"/>
      <c r="D79" s="164"/>
      <c r="E79" s="190"/>
      <c r="F79" s="125">
        <f t="shared" si="1"/>
        <v>0</v>
      </c>
      <c r="G79" s="191"/>
      <c r="H79" s="127">
        <f t="shared" si="2"/>
        <v>0</v>
      </c>
      <c r="I79" s="127">
        <f t="shared" si="0"/>
        <v>0</v>
      </c>
      <c r="J79" s="133"/>
    </row>
    <row r="80" spans="1:13" x14ac:dyDescent="0.5">
      <c r="A80" s="192">
        <v>3.1</v>
      </c>
      <c r="B80" s="193" t="s">
        <v>131</v>
      </c>
      <c r="C80" s="122">
        <v>8</v>
      </c>
      <c r="D80" s="135" t="s">
        <v>76</v>
      </c>
      <c r="E80" s="152">
        <v>1950</v>
      </c>
      <c r="F80" s="125">
        <f t="shared" si="1"/>
        <v>15600</v>
      </c>
      <c r="G80" s="152">
        <v>250</v>
      </c>
      <c r="H80" s="127">
        <f t="shared" si="2"/>
        <v>2000</v>
      </c>
      <c r="I80" s="127">
        <f t="shared" si="0"/>
        <v>17600</v>
      </c>
      <c r="J80" s="138"/>
    </row>
    <row r="81" spans="1:10" x14ac:dyDescent="0.5">
      <c r="A81" s="194">
        <v>3.2</v>
      </c>
      <c r="B81" s="193" t="s">
        <v>132</v>
      </c>
      <c r="C81" s="142">
        <v>2</v>
      </c>
      <c r="D81" s="135" t="s">
        <v>76</v>
      </c>
      <c r="E81" s="195">
        <v>250</v>
      </c>
      <c r="F81" s="125">
        <f t="shared" si="1"/>
        <v>500</v>
      </c>
      <c r="G81" s="152">
        <v>80</v>
      </c>
      <c r="H81" s="127">
        <f t="shared" si="2"/>
        <v>160</v>
      </c>
      <c r="I81" s="127">
        <f t="shared" si="0"/>
        <v>660</v>
      </c>
      <c r="J81" s="135"/>
    </row>
    <row r="82" spans="1:10" x14ac:dyDescent="0.5">
      <c r="A82" s="192">
        <v>3.3</v>
      </c>
      <c r="B82" s="193" t="s">
        <v>133</v>
      </c>
      <c r="C82" s="142">
        <v>0</v>
      </c>
      <c r="D82" s="135" t="s">
        <v>76</v>
      </c>
      <c r="E82" s="195">
        <v>3700</v>
      </c>
      <c r="F82" s="125">
        <f t="shared" si="1"/>
        <v>0</v>
      </c>
      <c r="G82" s="152">
        <v>180</v>
      </c>
      <c r="H82" s="127">
        <f t="shared" si="2"/>
        <v>0</v>
      </c>
      <c r="I82" s="127">
        <f t="shared" si="0"/>
        <v>0</v>
      </c>
      <c r="J82" s="133"/>
    </row>
    <row r="83" spans="1:10" x14ac:dyDescent="0.5">
      <c r="A83" s="194">
        <v>3.4</v>
      </c>
      <c r="B83" s="196" t="s">
        <v>134</v>
      </c>
      <c r="C83" s="197">
        <v>1</v>
      </c>
      <c r="D83" s="138" t="s">
        <v>73</v>
      </c>
      <c r="E83" s="198">
        <v>5000</v>
      </c>
      <c r="F83" s="125">
        <f t="shared" si="1"/>
        <v>5000</v>
      </c>
      <c r="G83" s="199">
        <v>0</v>
      </c>
      <c r="H83" s="127">
        <f t="shared" si="2"/>
        <v>0</v>
      </c>
      <c r="I83" s="127">
        <f t="shared" si="0"/>
        <v>5000</v>
      </c>
      <c r="J83" s="138" t="s">
        <v>11</v>
      </c>
    </row>
    <row r="84" spans="1:10" x14ac:dyDescent="0.5">
      <c r="A84" s="192">
        <v>3.5</v>
      </c>
      <c r="B84" s="193" t="s">
        <v>75</v>
      </c>
      <c r="C84" s="142">
        <v>1</v>
      </c>
      <c r="D84" s="164" t="s">
        <v>76</v>
      </c>
      <c r="E84" s="200">
        <v>2500</v>
      </c>
      <c r="F84" s="125">
        <f t="shared" si="1"/>
        <v>2500</v>
      </c>
      <c r="G84" s="201">
        <v>1000</v>
      </c>
      <c r="H84" s="127">
        <f t="shared" si="2"/>
        <v>1000</v>
      </c>
      <c r="I84" s="127">
        <f t="shared" si="0"/>
        <v>3500</v>
      </c>
      <c r="J84" s="133"/>
    </row>
    <row r="85" spans="1:10" x14ac:dyDescent="0.5">
      <c r="A85" s="194"/>
      <c r="B85" s="121"/>
      <c r="C85" s="122"/>
      <c r="D85" s="135"/>
      <c r="E85" s="152"/>
      <c r="F85" s="125"/>
      <c r="G85" s="152"/>
      <c r="H85" s="127"/>
      <c r="I85" s="127"/>
      <c r="J85" s="133"/>
    </row>
    <row r="86" spans="1:10" x14ac:dyDescent="0.5">
      <c r="A86" s="261"/>
      <c r="B86" s="249"/>
      <c r="C86" s="248"/>
      <c r="D86" s="256"/>
      <c r="E86" s="252"/>
      <c r="F86" s="125"/>
      <c r="G86" s="202"/>
      <c r="H86" s="127"/>
      <c r="I86" s="127"/>
      <c r="J86" s="203"/>
    </row>
    <row r="87" spans="1:10" x14ac:dyDescent="0.5">
      <c r="A87" s="262"/>
      <c r="B87" s="250"/>
      <c r="C87" s="205"/>
      <c r="D87" s="256"/>
      <c r="E87" s="254"/>
      <c r="F87" s="125"/>
      <c r="G87" s="266"/>
      <c r="H87" s="127"/>
      <c r="I87" s="127"/>
      <c r="J87" s="250"/>
    </row>
    <row r="88" spans="1:10" x14ac:dyDescent="0.5">
      <c r="A88" s="204"/>
      <c r="B88" s="250"/>
      <c r="C88" s="248"/>
      <c r="D88" s="255"/>
      <c r="E88" s="254"/>
      <c r="F88" s="125"/>
      <c r="G88" s="265"/>
      <c r="H88" s="127"/>
      <c r="I88" s="127"/>
      <c r="J88" s="250"/>
    </row>
    <row r="89" spans="1:10" x14ac:dyDescent="0.5">
      <c r="A89" s="262"/>
      <c r="B89" s="92"/>
      <c r="C89" s="205"/>
      <c r="D89" s="258"/>
      <c r="E89" s="207"/>
      <c r="F89" s="125"/>
      <c r="G89" s="265"/>
      <c r="H89" s="127"/>
      <c r="I89" s="127"/>
      <c r="J89" s="203"/>
    </row>
    <row r="90" spans="1:10" x14ac:dyDescent="0.5">
      <c r="A90" s="260"/>
      <c r="B90" s="251"/>
      <c r="C90" s="257"/>
      <c r="D90" s="259"/>
      <c r="E90" s="253"/>
      <c r="F90" s="150"/>
      <c r="G90" s="264"/>
      <c r="H90" s="127"/>
      <c r="I90" s="127"/>
      <c r="J90" s="251"/>
    </row>
    <row r="91" spans="1:10" x14ac:dyDescent="0.5">
      <c r="A91" s="208"/>
      <c r="B91" s="209" t="s">
        <v>18</v>
      </c>
      <c r="C91" s="210"/>
      <c r="D91" s="211"/>
      <c r="E91" s="210"/>
      <c r="F91" s="284">
        <f>SUM(F10:F90)</f>
        <v>529535.96287213254</v>
      </c>
      <c r="G91" s="212"/>
      <c r="H91" s="213">
        <f>SUM(H10:H90)</f>
        <v>177906.810849</v>
      </c>
      <c r="I91" s="214">
        <f>SUM(I10:I90)</f>
        <v>707442.77372113266</v>
      </c>
      <c r="J91" s="215"/>
    </row>
    <row r="92" spans="1:10" x14ac:dyDescent="0.5">
      <c r="A92" s="217"/>
      <c r="B92" s="216" t="s">
        <v>19</v>
      </c>
      <c r="C92" s="293" t="str">
        <f>BAHTTEXT(I92)</f>
        <v>เจ็ดแสนเจ็ดพันสี่ร้อยสี่สิบสองบาทเจ็ดสิบเจ็ดสตางค์</v>
      </c>
      <c r="D92" s="294"/>
      <c r="E92" s="294"/>
      <c r="F92" s="294"/>
      <c r="G92" s="294"/>
      <c r="H92" s="295"/>
      <c r="I92" s="214">
        <f>I91</f>
        <v>707442.77372113266</v>
      </c>
      <c r="J92" s="215"/>
    </row>
    <row r="93" spans="1:10" x14ac:dyDescent="0.5">
      <c r="A93" s="218"/>
      <c r="B93" s="219"/>
      <c r="C93" s="220"/>
      <c r="D93" s="220"/>
      <c r="E93" s="219"/>
      <c r="F93" s="220"/>
      <c r="G93" s="221"/>
      <c r="H93" s="221"/>
      <c r="I93" s="222"/>
      <c r="J93" s="220"/>
    </row>
    <row r="94" spans="1:10" x14ac:dyDescent="0.5">
      <c r="A94" s="117"/>
      <c r="B94" s="206"/>
      <c r="C94" s="92"/>
      <c r="D94" s="92"/>
      <c r="E94" s="92"/>
      <c r="F94" s="92"/>
      <c r="G94" s="92"/>
      <c r="H94" s="92"/>
      <c r="I94" s="223"/>
      <c r="J94" s="206"/>
    </row>
    <row r="95" spans="1:10" x14ac:dyDescent="0.5">
      <c r="A95" s="92"/>
      <c r="B95" s="92"/>
      <c r="C95" s="224"/>
      <c r="D95" s="224"/>
      <c r="E95" s="224"/>
      <c r="F95" s="224"/>
      <c r="G95" s="224"/>
      <c r="H95" s="224"/>
      <c r="I95" s="92"/>
      <c r="J95" s="92"/>
    </row>
    <row r="96" spans="1:10" x14ac:dyDescent="0.5">
      <c r="I96" s="101"/>
    </row>
  </sheetData>
  <mergeCells count="15">
    <mergeCell ref="M16:Q16"/>
    <mergeCell ref="M38:R38"/>
    <mergeCell ref="E53:F53"/>
    <mergeCell ref="G53:H53"/>
    <mergeCell ref="C71:I71"/>
    <mergeCell ref="C1:I1"/>
    <mergeCell ref="E7:F7"/>
    <mergeCell ref="G7:H7"/>
    <mergeCell ref="C92:H92"/>
    <mergeCell ref="C24:I24"/>
    <mergeCell ref="E30:F30"/>
    <mergeCell ref="G30:H30"/>
    <mergeCell ref="C47:I47"/>
    <mergeCell ref="E77:F77"/>
    <mergeCell ref="G77:H77"/>
  </mergeCells>
  <pageMargins left="0.19685039370078741" right="0.19685039370078741" top="0.3149606299212598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7" workbookViewId="0">
      <selection activeCell="J20" sqref="J20"/>
    </sheetView>
  </sheetViews>
  <sheetFormatPr defaultRowHeight="22.5" x14ac:dyDescent="0.55000000000000004"/>
  <cols>
    <col min="1" max="1" width="6" style="1" customWidth="1"/>
    <col min="2" max="2" width="28.5" style="1" customWidth="1"/>
    <col min="3" max="3" width="10.25" style="1" customWidth="1"/>
    <col min="4" max="4" width="7.375" style="1" customWidth="1"/>
    <col min="5" max="5" width="11.875" style="1" customWidth="1"/>
    <col min="6" max="6" width="30.5" style="1" customWidth="1"/>
    <col min="7" max="7" width="7.375" style="1" customWidth="1"/>
    <col min="8" max="10" width="9" style="1"/>
    <col min="11" max="11" width="10.125" style="1" bestFit="1" customWidth="1"/>
    <col min="12" max="16384" width="9" style="1"/>
  </cols>
  <sheetData>
    <row r="1" spans="1:6" s="9" customFormat="1" ht="23.25" x14ac:dyDescent="0.5">
      <c r="A1" s="307" t="s">
        <v>142</v>
      </c>
      <c r="B1" s="307"/>
      <c r="C1" s="307"/>
      <c r="D1" s="307"/>
      <c r="E1" s="307"/>
      <c r="F1" s="307"/>
    </row>
    <row r="2" spans="1:6" s="9" customFormat="1" ht="21" x14ac:dyDescent="0.45">
      <c r="A2" s="46" t="s">
        <v>54</v>
      </c>
      <c r="B2" s="47"/>
      <c r="C2" s="46"/>
      <c r="D2" s="46"/>
      <c r="E2" s="46"/>
      <c r="F2" s="46"/>
    </row>
    <row r="3" spans="1:6" s="9" customFormat="1" ht="21" x14ac:dyDescent="0.45">
      <c r="A3" s="308" t="s">
        <v>55</v>
      </c>
      <c r="B3" s="308"/>
      <c r="C3" s="308"/>
      <c r="D3" s="308"/>
      <c r="E3" s="308"/>
      <c r="F3" s="308"/>
    </row>
    <row r="4" spans="1:6" s="9" customFormat="1" ht="21" x14ac:dyDescent="0.45">
      <c r="A4" s="46" t="s">
        <v>72</v>
      </c>
      <c r="B4" s="46"/>
      <c r="C4" s="315" t="str">
        <f>'ปร 4'!C2</f>
        <v>บริเวณศาลาเอนกประสงค์ง ม.9  ต.สันทรายน้อย อ.สันทราย  จ.เชียงใหม่</v>
      </c>
      <c r="D4" s="315"/>
      <c r="E4" s="315"/>
      <c r="F4" s="315"/>
    </row>
    <row r="5" spans="1:6" s="9" customFormat="1" ht="21" x14ac:dyDescent="0.45">
      <c r="A5" s="308" t="s">
        <v>56</v>
      </c>
      <c r="B5" s="308"/>
      <c r="C5" s="308"/>
      <c r="D5" s="308"/>
      <c r="E5" s="308"/>
      <c r="F5" s="308"/>
    </row>
    <row r="6" spans="1:6" s="3" customFormat="1" ht="21" x14ac:dyDescent="0.45">
      <c r="A6" s="7" t="s">
        <v>28</v>
      </c>
      <c r="B6" s="8"/>
      <c r="C6" s="303" t="s">
        <v>150</v>
      </c>
      <c r="D6" s="303"/>
      <c r="E6" s="8"/>
      <c r="F6" s="8"/>
    </row>
    <row r="7" spans="1:6" s="3" customFormat="1" ht="21.75" thickBot="1" x14ac:dyDescent="0.5">
      <c r="A7" s="304" t="s">
        <v>140</v>
      </c>
      <c r="B7" s="304"/>
      <c r="C7" s="304"/>
      <c r="D7" s="304"/>
      <c r="E7" s="304"/>
      <c r="F7" s="304"/>
    </row>
    <row r="8" spans="1:6" s="3" customFormat="1" ht="21" x14ac:dyDescent="0.45">
      <c r="A8" s="10"/>
      <c r="B8" s="10"/>
      <c r="C8" s="11" t="s">
        <v>29</v>
      </c>
      <c r="D8" s="10"/>
      <c r="E8" s="11" t="s">
        <v>29</v>
      </c>
      <c r="F8" s="10"/>
    </row>
    <row r="9" spans="1:6" s="3" customFormat="1" ht="21" x14ac:dyDescent="0.45">
      <c r="A9" s="12" t="s">
        <v>30</v>
      </c>
      <c r="B9" s="12" t="s">
        <v>6</v>
      </c>
      <c r="C9" s="12" t="s">
        <v>31</v>
      </c>
      <c r="D9" s="12" t="s">
        <v>32</v>
      </c>
      <c r="E9" s="12" t="s">
        <v>33</v>
      </c>
      <c r="F9" s="12" t="s">
        <v>12</v>
      </c>
    </row>
    <row r="10" spans="1:6" s="3" customFormat="1" ht="21.75" thickBot="1" x14ac:dyDescent="0.5">
      <c r="A10" s="13"/>
      <c r="B10" s="13"/>
      <c r="C10" s="14" t="s">
        <v>34</v>
      </c>
      <c r="D10" s="13"/>
      <c r="E10" s="14" t="s">
        <v>34</v>
      </c>
      <c r="F10" s="13"/>
    </row>
    <row r="11" spans="1:6" s="3" customFormat="1" ht="21" x14ac:dyDescent="0.45">
      <c r="A11" s="15"/>
      <c r="B11" s="50"/>
      <c r="C11" s="16"/>
      <c r="D11" s="53"/>
      <c r="E11" s="16"/>
      <c r="F11" s="17" t="s">
        <v>57</v>
      </c>
    </row>
    <row r="12" spans="1:6" s="3" customFormat="1" ht="21" x14ac:dyDescent="0.45">
      <c r="A12" s="15">
        <v>1</v>
      </c>
      <c r="B12" s="51" t="s">
        <v>74</v>
      </c>
      <c r="C12" s="272">
        <f>'ปร 4'!I92</f>
        <v>707442.77372113266</v>
      </c>
      <c r="D12" s="270">
        <v>1.3073999999999999</v>
      </c>
      <c r="E12" s="56">
        <f>C12*D12</f>
        <v>924910.68236300873</v>
      </c>
      <c r="F12" s="57" t="s">
        <v>58</v>
      </c>
    </row>
    <row r="13" spans="1:6" s="3" customFormat="1" ht="21" x14ac:dyDescent="0.45">
      <c r="A13" s="15"/>
      <c r="B13" s="50"/>
      <c r="C13" s="271"/>
      <c r="D13" s="269"/>
      <c r="E13" s="56">
        <f t="shared" ref="E13:E15" si="0">C13*D13</f>
        <v>0</v>
      </c>
      <c r="F13" s="55" t="s">
        <v>59</v>
      </c>
    </row>
    <row r="14" spans="1:6" s="3" customFormat="1" ht="21" x14ac:dyDescent="0.45">
      <c r="A14" s="15">
        <v>2</v>
      </c>
      <c r="B14" s="51" t="s">
        <v>141</v>
      </c>
      <c r="C14" s="267">
        <v>1500</v>
      </c>
      <c r="D14" s="268">
        <v>1</v>
      </c>
      <c r="E14" s="56">
        <f t="shared" si="0"/>
        <v>1500</v>
      </c>
      <c r="F14" s="18" t="s">
        <v>60</v>
      </c>
    </row>
    <row r="15" spans="1:6" s="3" customFormat="1" ht="21" x14ac:dyDescent="0.45">
      <c r="A15" s="15"/>
      <c r="B15" s="52"/>
      <c r="C15" s="273"/>
      <c r="D15" s="274"/>
      <c r="E15" s="56">
        <f t="shared" si="0"/>
        <v>0</v>
      </c>
      <c r="F15" s="18" t="s">
        <v>35</v>
      </c>
    </row>
    <row r="16" spans="1:6" s="3" customFormat="1" ht="21" x14ac:dyDescent="0.45">
      <c r="A16" s="15"/>
      <c r="B16" s="52"/>
      <c r="C16" s="275"/>
      <c r="D16" s="269"/>
      <c r="E16" s="56"/>
      <c r="F16" s="18" t="s">
        <v>61</v>
      </c>
    </row>
    <row r="17" spans="1:6" s="3" customFormat="1" ht="21" x14ac:dyDescent="0.45">
      <c r="A17" s="15"/>
      <c r="B17" s="52"/>
      <c r="C17" s="54"/>
      <c r="D17" s="276"/>
      <c r="E17" s="56"/>
      <c r="F17" s="18" t="s">
        <v>36</v>
      </c>
    </row>
    <row r="18" spans="1:6" s="3" customFormat="1" ht="21.75" thickBot="1" x14ac:dyDescent="0.5">
      <c r="A18" s="20"/>
      <c r="B18" s="50"/>
      <c r="C18" s="19"/>
      <c r="D18" s="53"/>
      <c r="E18" s="280"/>
      <c r="F18" s="18"/>
    </row>
    <row r="19" spans="1:6" s="3" customFormat="1" ht="21.75" thickBot="1" x14ac:dyDescent="0.5">
      <c r="A19" s="21" t="s">
        <v>37</v>
      </c>
      <c r="B19" s="22"/>
      <c r="C19" s="22" t="s">
        <v>38</v>
      </c>
      <c r="D19" s="22"/>
      <c r="E19" s="281">
        <f>SUM(E12:E18)</f>
        <v>926410.68236300873</v>
      </c>
      <c r="F19" s="23"/>
    </row>
    <row r="20" spans="1:6" s="3" customFormat="1" ht="23.25" x14ac:dyDescent="0.5">
      <c r="A20" s="24"/>
      <c r="B20" s="305" t="s">
        <v>147</v>
      </c>
      <c r="C20" s="305"/>
      <c r="D20" s="306"/>
      <c r="E20" s="25">
        <v>924000</v>
      </c>
      <c r="F20" s="26"/>
    </row>
    <row r="21" spans="1:6" s="3" customFormat="1" ht="21" x14ac:dyDescent="0.45">
      <c r="A21" s="27"/>
      <c r="B21" s="28" t="s">
        <v>39</v>
      </c>
      <c r="C21" s="28" t="str">
        <f>BAHTTEXT(E20)</f>
        <v>เก้าแสนสองหมื่นสี่พันบาทถ้วน</v>
      </c>
      <c r="D21" s="28"/>
      <c r="E21" s="30"/>
      <c r="F21" s="31"/>
    </row>
    <row r="22" spans="1:6" s="3" customFormat="1" ht="21" x14ac:dyDescent="0.45">
      <c r="A22" s="32" t="s">
        <v>40</v>
      </c>
      <c r="B22" s="7"/>
      <c r="C22" s="48" t="s">
        <v>41</v>
      </c>
      <c r="D22" s="7" t="s">
        <v>42</v>
      </c>
      <c r="E22" s="7"/>
      <c r="F22" s="33"/>
    </row>
    <row r="23" spans="1:6" s="3" customFormat="1" ht="21" x14ac:dyDescent="0.45">
      <c r="A23" s="32" t="s">
        <v>43</v>
      </c>
      <c r="B23" s="34"/>
      <c r="C23" s="49" t="s">
        <v>41</v>
      </c>
      <c r="D23" s="34" t="s">
        <v>44</v>
      </c>
      <c r="E23" s="34"/>
      <c r="F23" s="36"/>
    </row>
    <row r="24" spans="1:6" s="3" customFormat="1" ht="21" x14ac:dyDescent="0.45">
      <c r="A24" s="37" t="s">
        <v>53</v>
      </c>
      <c r="B24" s="29"/>
      <c r="C24" s="38" t="s">
        <v>45</v>
      </c>
      <c r="D24" s="28"/>
      <c r="E24" s="28"/>
      <c r="F24" s="31"/>
    </row>
    <row r="25" spans="1:6" s="3" customFormat="1" ht="21" x14ac:dyDescent="0.45">
      <c r="A25" s="39"/>
      <c r="D25" s="309"/>
      <c r="E25" s="310"/>
      <c r="F25" s="311"/>
    </row>
    <row r="26" spans="1:6" s="3" customFormat="1" ht="21" x14ac:dyDescent="0.45">
      <c r="A26" s="41"/>
      <c r="C26" s="2"/>
      <c r="D26" s="312" t="s">
        <v>47</v>
      </c>
      <c r="E26" s="313"/>
      <c r="F26" s="314"/>
    </row>
    <row r="27" spans="1:6" s="3" customFormat="1" ht="21" x14ac:dyDescent="0.45">
      <c r="A27" s="41"/>
      <c r="B27" s="40" t="s">
        <v>46</v>
      </c>
      <c r="C27" s="40"/>
      <c r="D27" s="312" t="s">
        <v>48</v>
      </c>
      <c r="E27" s="313"/>
      <c r="F27" s="314"/>
    </row>
    <row r="28" spans="1:6" s="3" customFormat="1" ht="21" x14ac:dyDescent="0.45">
      <c r="A28" s="32"/>
      <c r="B28" s="40" t="s">
        <v>64</v>
      </c>
      <c r="C28" s="40"/>
      <c r="D28" s="41"/>
      <c r="E28" s="40"/>
      <c r="F28" s="43"/>
    </row>
    <row r="29" spans="1:6" s="3" customFormat="1" ht="21" x14ac:dyDescent="0.45">
      <c r="A29" s="41"/>
      <c r="B29" s="42" t="s">
        <v>63</v>
      </c>
      <c r="C29" s="40"/>
      <c r="D29" s="41"/>
      <c r="E29" s="40" t="s">
        <v>50</v>
      </c>
      <c r="F29" s="43"/>
    </row>
    <row r="30" spans="1:6" s="3" customFormat="1" ht="21" x14ac:dyDescent="0.45">
      <c r="A30" s="41"/>
      <c r="B30" s="34"/>
      <c r="C30" s="35"/>
      <c r="D30" s="312"/>
      <c r="E30" s="313"/>
      <c r="F30" s="314"/>
    </row>
    <row r="31" spans="1:6" s="3" customFormat="1" ht="21" x14ac:dyDescent="0.45">
      <c r="A31" s="41"/>
      <c r="B31" s="40" t="s">
        <v>49</v>
      </c>
      <c r="C31" s="40"/>
      <c r="D31" s="41"/>
      <c r="E31" s="40"/>
      <c r="F31" s="43"/>
    </row>
    <row r="32" spans="1:6" s="3" customFormat="1" ht="21" x14ac:dyDescent="0.45">
      <c r="A32" s="41"/>
      <c r="B32" s="40" t="s">
        <v>65</v>
      </c>
      <c r="C32" s="40"/>
      <c r="D32" s="41"/>
      <c r="E32" s="40" t="s">
        <v>51</v>
      </c>
      <c r="F32" s="43"/>
    </row>
    <row r="33" spans="1:6" s="3" customFormat="1" ht="21" x14ac:dyDescent="0.45">
      <c r="A33" s="41" t="s">
        <v>33</v>
      </c>
      <c r="B33" s="42" t="s">
        <v>66</v>
      </c>
      <c r="C33" s="40"/>
      <c r="D33" s="312"/>
      <c r="E33" s="313"/>
      <c r="F33" s="314"/>
    </row>
    <row r="34" spans="1:6" s="3" customFormat="1" ht="21" x14ac:dyDescent="0.45">
      <c r="A34" s="41"/>
      <c r="B34" s="40"/>
      <c r="C34" s="40"/>
      <c r="D34" s="41"/>
      <c r="E34" s="40"/>
      <c r="F34" s="43"/>
    </row>
    <row r="35" spans="1:6" s="3" customFormat="1" ht="21" x14ac:dyDescent="0.45">
      <c r="A35" s="41"/>
      <c r="B35" s="44"/>
      <c r="C35" s="40"/>
      <c r="D35" s="41"/>
      <c r="E35" s="40" t="s">
        <v>52</v>
      </c>
      <c r="F35" s="43"/>
    </row>
    <row r="36" spans="1:6" s="3" customFormat="1" ht="21" x14ac:dyDescent="0.45">
      <c r="A36" s="41"/>
      <c r="B36" s="44"/>
      <c r="C36" s="40"/>
      <c r="D36" s="41"/>
      <c r="E36" s="40"/>
      <c r="F36" s="43"/>
    </row>
    <row r="37" spans="1:6" s="3" customFormat="1" ht="41.25" customHeight="1" x14ac:dyDescent="0.45">
      <c r="A37" s="24"/>
      <c r="B37" s="45"/>
      <c r="C37" s="30"/>
      <c r="D37" s="300"/>
      <c r="E37" s="301"/>
      <c r="F37" s="302"/>
    </row>
    <row r="38" spans="1:6" x14ac:dyDescent="0.55000000000000004">
      <c r="A38" s="5"/>
      <c r="B38" s="6"/>
      <c r="C38" s="5"/>
      <c r="D38" s="5"/>
      <c r="E38" s="5"/>
      <c r="F38" s="5"/>
    </row>
  </sheetData>
  <mergeCells count="13">
    <mergeCell ref="D37:F37"/>
    <mergeCell ref="C6:D6"/>
    <mergeCell ref="A7:F7"/>
    <mergeCell ref="B20:D20"/>
    <mergeCell ref="A1:F1"/>
    <mergeCell ref="A3:F3"/>
    <mergeCell ref="A5:F5"/>
    <mergeCell ref="D25:F25"/>
    <mergeCell ref="D26:F26"/>
    <mergeCell ref="D27:F27"/>
    <mergeCell ref="D30:F30"/>
    <mergeCell ref="D33:F33"/>
    <mergeCell ref="C4:F4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37" sqref="C37"/>
    </sheetView>
  </sheetViews>
  <sheetFormatPr defaultRowHeight="14.25" x14ac:dyDescent="0.2"/>
  <cols>
    <col min="1" max="1" width="7.875" customWidth="1"/>
    <col min="2" max="2" width="27.375" customWidth="1"/>
    <col min="5" max="5" width="12.625" customWidth="1"/>
    <col min="6" max="6" width="22.125" customWidth="1"/>
  </cols>
  <sheetData>
    <row r="1" spans="1:11" ht="29.25" x14ac:dyDescent="0.6">
      <c r="A1" s="316" t="s">
        <v>70</v>
      </c>
      <c r="B1" s="316"/>
      <c r="C1" s="316"/>
      <c r="D1" s="316"/>
      <c r="E1" s="316"/>
      <c r="F1" s="316"/>
      <c r="G1" s="9"/>
    </row>
    <row r="2" spans="1:11" ht="23.25" x14ac:dyDescent="0.5">
      <c r="A2" s="282" t="s">
        <v>151</v>
      </c>
      <c r="B2" s="283"/>
      <c r="C2" s="282"/>
      <c r="D2" s="282"/>
      <c r="E2" s="282"/>
      <c r="F2" s="282"/>
      <c r="G2" s="9"/>
    </row>
    <row r="3" spans="1:11" ht="23.25" x14ac:dyDescent="0.5">
      <c r="A3" s="307" t="s">
        <v>152</v>
      </c>
      <c r="B3" s="307"/>
      <c r="C3" s="307"/>
      <c r="D3" s="307"/>
      <c r="E3" s="307"/>
      <c r="F3" s="307"/>
      <c r="G3" s="9"/>
    </row>
    <row r="4" spans="1:11" ht="23.25" x14ac:dyDescent="0.5">
      <c r="A4" s="282" t="s">
        <v>72</v>
      </c>
      <c r="B4" s="282"/>
      <c r="C4" s="282"/>
      <c r="D4" s="282"/>
      <c r="E4" s="282"/>
      <c r="F4" s="282"/>
      <c r="G4" s="9"/>
    </row>
    <row r="5" spans="1:11" ht="24" thickBot="1" x14ac:dyDescent="0.55000000000000004">
      <c r="A5" s="317" t="str">
        <f>ปร.5!C4</f>
        <v>บริเวณศาลาเอนกประสงค์ง ม.9  ต.สันทรายน้อย อ.สันทราย  จ.เชียงใหม่</v>
      </c>
      <c r="B5" s="317"/>
      <c r="C5" s="317"/>
      <c r="D5" s="317"/>
      <c r="E5" s="317"/>
      <c r="F5" s="317"/>
      <c r="G5" s="3"/>
    </row>
    <row r="6" spans="1:11" s="3" customFormat="1" ht="21" x14ac:dyDescent="0.45">
      <c r="A6" s="10"/>
      <c r="B6" s="10"/>
      <c r="C6" s="11" t="s">
        <v>29</v>
      </c>
      <c r="D6" s="10"/>
      <c r="E6" s="11" t="s">
        <v>29</v>
      </c>
      <c r="F6" s="10"/>
    </row>
    <row r="7" spans="1:11" s="3" customFormat="1" ht="21" x14ac:dyDescent="0.45">
      <c r="A7" s="12" t="s">
        <v>30</v>
      </c>
      <c r="B7" s="12" t="s">
        <v>6</v>
      </c>
      <c r="C7" s="12" t="s">
        <v>31</v>
      </c>
      <c r="D7" s="12" t="s">
        <v>32</v>
      </c>
      <c r="E7" s="12" t="s">
        <v>33</v>
      </c>
      <c r="F7" s="12" t="s">
        <v>12</v>
      </c>
    </row>
    <row r="8" spans="1:11" s="3" customFormat="1" ht="21.75" thickBot="1" x14ac:dyDescent="0.5">
      <c r="A8" s="13"/>
      <c r="B8" s="13"/>
      <c r="C8" s="14" t="s">
        <v>34</v>
      </c>
      <c r="D8" s="13"/>
      <c r="E8" s="14" t="s">
        <v>34</v>
      </c>
      <c r="F8" s="13"/>
    </row>
    <row r="9" spans="1:11" s="3" customFormat="1" ht="21" x14ac:dyDescent="0.45">
      <c r="A9" s="69"/>
      <c r="B9" s="67"/>
      <c r="C9" s="71"/>
      <c r="D9" s="53"/>
      <c r="E9" s="16"/>
      <c r="F9" s="17"/>
    </row>
    <row r="10" spans="1:11" s="3" customFormat="1" ht="21" x14ac:dyDescent="0.45">
      <c r="A10" s="15">
        <v>1</v>
      </c>
      <c r="B10" s="59" t="str">
        <f>ปร.5!B12</f>
        <v>งานโครงสร้าง</v>
      </c>
      <c r="C10" s="272"/>
      <c r="D10" s="289"/>
      <c r="E10" s="56"/>
      <c r="F10" s="57"/>
    </row>
    <row r="11" spans="1:11" s="3" customFormat="1" ht="21" x14ac:dyDescent="0.45">
      <c r="A11" s="15"/>
      <c r="B11" s="15"/>
      <c r="C11" s="286"/>
      <c r="D11" s="270"/>
      <c r="E11" s="56"/>
      <c r="F11" s="55"/>
      <c r="J11" s="58"/>
      <c r="K11" s="64"/>
    </row>
    <row r="12" spans="1:11" s="3" customFormat="1" ht="21" x14ac:dyDescent="0.45">
      <c r="A12" s="15">
        <v>2</v>
      </c>
      <c r="B12" s="63" t="str">
        <f>ปร.5!B14</f>
        <v>ป้ายประชาสัมพันธ์โครงการ</v>
      </c>
      <c r="C12" s="288"/>
      <c r="D12" s="63"/>
      <c r="E12" s="56"/>
      <c r="F12" s="18"/>
    </row>
    <row r="13" spans="1:11" s="3" customFormat="1" ht="21" x14ac:dyDescent="0.45">
      <c r="A13" s="15"/>
      <c r="B13" s="287"/>
      <c r="C13" s="275"/>
      <c r="D13" s="270"/>
      <c r="E13" s="56"/>
      <c r="F13" s="18"/>
    </row>
    <row r="14" spans="1:11" s="3" customFormat="1" ht="21" x14ac:dyDescent="0.45">
      <c r="A14" s="15"/>
      <c r="B14" s="68"/>
      <c r="C14" s="275"/>
      <c r="D14" s="270"/>
      <c r="E14" s="56"/>
      <c r="F14" s="18"/>
    </row>
    <row r="15" spans="1:11" s="3" customFormat="1" ht="21" x14ac:dyDescent="0.45">
      <c r="A15" s="15"/>
      <c r="B15" s="68"/>
      <c r="C15" s="54"/>
      <c r="D15" s="59"/>
      <c r="E15" s="56"/>
      <c r="F15" s="18"/>
    </row>
    <row r="16" spans="1:11" s="3" customFormat="1" ht="21" x14ac:dyDescent="0.45">
      <c r="A16" s="20"/>
      <c r="B16" s="70"/>
      <c r="C16" s="66"/>
      <c r="D16" s="53"/>
      <c r="E16" s="56"/>
      <c r="F16" s="18"/>
    </row>
    <row r="17" spans="1:7" s="3" customFormat="1" ht="21" x14ac:dyDescent="0.45">
      <c r="A17" s="37" t="s">
        <v>37</v>
      </c>
      <c r="B17" s="24"/>
      <c r="C17" s="27" t="s">
        <v>38</v>
      </c>
      <c r="D17" s="31"/>
      <c r="E17" s="61"/>
      <c r="F17" s="65"/>
    </row>
    <row r="18" spans="1:7" s="3" customFormat="1" ht="21" x14ac:dyDescent="0.45">
      <c r="A18" s="24"/>
      <c r="B18" s="30" t="s">
        <v>39</v>
      </c>
      <c r="C18" s="30"/>
      <c r="D18" s="30"/>
      <c r="E18" s="30"/>
      <c r="F18" s="26"/>
    </row>
    <row r="19" spans="1:7" ht="21" x14ac:dyDescent="0.45">
      <c r="A19" s="34"/>
      <c r="B19" s="34"/>
      <c r="C19" s="49"/>
      <c r="D19" s="34"/>
      <c r="E19" s="34"/>
      <c r="F19" s="62"/>
      <c r="G19" s="3"/>
    </row>
    <row r="34" spans="3:7" ht="21" x14ac:dyDescent="0.45">
      <c r="C34" s="34" t="s">
        <v>67</v>
      </c>
      <c r="D34" s="35"/>
      <c r="E34" s="40"/>
      <c r="F34" s="40"/>
      <c r="G34" s="40"/>
    </row>
    <row r="35" spans="3:7" ht="21" x14ac:dyDescent="0.45">
      <c r="C35" s="2" t="s">
        <v>71</v>
      </c>
      <c r="D35" s="2"/>
      <c r="E35" s="42"/>
      <c r="F35" s="42"/>
      <c r="G35" s="42"/>
    </row>
    <row r="36" spans="3:7" ht="21" x14ac:dyDescent="0.45">
      <c r="C36" s="2"/>
      <c r="D36" s="2"/>
      <c r="E36" s="60"/>
      <c r="F36" s="60"/>
      <c r="G36" s="60"/>
    </row>
    <row r="37" spans="3:7" ht="21" x14ac:dyDescent="0.45">
      <c r="C37" s="40" t="s">
        <v>68</v>
      </c>
      <c r="D37" s="40"/>
      <c r="E37" s="42"/>
      <c r="F37" s="42"/>
      <c r="G37" s="42"/>
    </row>
    <row r="38" spans="3:7" ht="21" x14ac:dyDescent="0.45">
      <c r="C38" s="42" t="s">
        <v>69</v>
      </c>
      <c r="D38" s="40"/>
      <c r="E38" s="40"/>
      <c r="F38" s="40"/>
      <c r="G38" s="40"/>
    </row>
  </sheetData>
  <mergeCells count="3">
    <mergeCell ref="A1:F1"/>
    <mergeCell ref="A3:F3"/>
    <mergeCell ref="A5:F5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opLeftCell="A103" workbookViewId="0">
      <selection activeCell="L60" sqref="L60"/>
    </sheetView>
  </sheetViews>
  <sheetFormatPr defaultRowHeight="21" x14ac:dyDescent="0.45"/>
  <cols>
    <col min="1" max="1" width="4.25" style="3" customWidth="1"/>
    <col min="2" max="2" width="40.375" style="3" customWidth="1"/>
    <col min="3" max="3" width="8.75" style="3" customWidth="1"/>
    <col min="4" max="4" width="8.5" style="3" customWidth="1"/>
    <col min="5" max="5" width="12.375" style="3" customWidth="1"/>
    <col min="6" max="6" width="10.625" style="3" customWidth="1"/>
    <col min="7" max="7" width="9.875" style="3" customWidth="1"/>
    <col min="8" max="8" width="10.875" style="3" customWidth="1"/>
    <col min="9" max="9" width="10.375" style="3" customWidth="1"/>
    <col min="10" max="10" width="19.625" style="3" customWidth="1"/>
    <col min="11" max="11" width="11.875" style="3" customWidth="1"/>
    <col min="12" max="12" width="7.875" style="3" customWidth="1"/>
    <col min="13" max="13" width="37.75" style="3" customWidth="1"/>
    <col min="14" max="14" width="11.125" style="3" customWidth="1"/>
    <col min="15" max="16" width="13.25" style="3" customWidth="1"/>
    <col min="17" max="17" width="11.75" style="3" customWidth="1"/>
    <col min="18" max="18" width="15.5" style="3" customWidth="1"/>
    <col min="19" max="256" width="9" style="3"/>
    <col min="257" max="257" width="4.25" style="3" customWidth="1"/>
    <col min="258" max="258" width="24.75" style="3" customWidth="1"/>
    <col min="259" max="259" width="6.75" style="3" customWidth="1"/>
    <col min="260" max="260" width="5.875" style="3" customWidth="1"/>
    <col min="261" max="261" width="9.375" style="3" customWidth="1"/>
    <col min="262" max="262" width="9.25" style="3" customWidth="1"/>
    <col min="263" max="263" width="7.375" style="3" customWidth="1"/>
    <col min="264" max="264" width="8.125" style="3" customWidth="1"/>
    <col min="265" max="265" width="9.375" style="3" customWidth="1"/>
    <col min="266" max="266" width="42.375" style="3" customWidth="1"/>
    <col min="267" max="267" width="9" style="3"/>
    <col min="268" max="268" width="12.375" style="3" customWidth="1"/>
    <col min="269" max="269" width="9" style="3"/>
    <col min="270" max="270" width="9.375" style="3" customWidth="1"/>
    <col min="271" max="271" width="8.125" style="3" bestFit="1" customWidth="1"/>
    <col min="272" max="272" width="9.125" style="3" bestFit="1" customWidth="1"/>
    <col min="273" max="273" width="9" style="3"/>
    <col min="274" max="274" width="11.125" style="3" customWidth="1"/>
    <col min="275" max="512" width="9" style="3"/>
    <col min="513" max="513" width="4.25" style="3" customWidth="1"/>
    <col min="514" max="514" width="24.75" style="3" customWidth="1"/>
    <col min="515" max="515" width="6.75" style="3" customWidth="1"/>
    <col min="516" max="516" width="5.875" style="3" customWidth="1"/>
    <col min="517" max="517" width="9.375" style="3" customWidth="1"/>
    <col min="518" max="518" width="9.25" style="3" customWidth="1"/>
    <col min="519" max="519" width="7.375" style="3" customWidth="1"/>
    <col min="520" max="520" width="8.125" style="3" customWidth="1"/>
    <col min="521" max="521" width="9.375" style="3" customWidth="1"/>
    <col min="522" max="522" width="42.375" style="3" customWidth="1"/>
    <col min="523" max="523" width="9" style="3"/>
    <col min="524" max="524" width="12.375" style="3" customWidth="1"/>
    <col min="525" max="525" width="9" style="3"/>
    <col min="526" max="526" width="9.375" style="3" customWidth="1"/>
    <col min="527" max="527" width="8.125" style="3" bestFit="1" customWidth="1"/>
    <col min="528" max="528" width="9.125" style="3" bestFit="1" customWidth="1"/>
    <col min="529" max="529" width="9" style="3"/>
    <col min="530" max="530" width="11.125" style="3" customWidth="1"/>
    <col min="531" max="768" width="9" style="3"/>
    <col min="769" max="769" width="4.25" style="3" customWidth="1"/>
    <col min="770" max="770" width="24.75" style="3" customWidth="1"/>
    <col min="771" max="771" width="6.75" style="3" customWidth="1"/>
    <col min="772" max="772" width="5.875" style="3" customWidth="1"/>
    <col min="773" max="773" width="9.375" style="3" customWidth="1"/>
    <col min="774" max="774" width="9.25" style="3" customWidth="1"/>
    <col min="775" max="775" width="7.375" style="3" customWidth="1"/>
    <col min="776" max="776" width="8.125" style="3" customWidth="1"/>
    <col min="777" max="777" width="9.375" style="3" customWidth="1"/>
    <col min="778" max="778" width="42.375" style="3" customWidth="1"/>
    <col min="779" max="779" width="9" style="3"/>
    <col min="780" max="780" width="12.375" style="3" customWidth="1"/>
    <col min="781" max="781" width="9" style="3"/>
    <col min="782" max="782" width="9.375" style="3" customWidth="1"/>
    <col min="783" max="783" width="8.125" style="3" bestFit="1" customWidth="1"/>
    <col min="784" max="784" width="9.125" style="3" bestFit="1" customWidth="1"/>
    <col min="785" max="785" width="9" style="3"/>
    <col min="786" max="786" width="11.125" style="3" customWidth="1"/>
    <col min="787" max="1024" width="9" style="3"/>
    <col min="1025" max="1025" width="4.25" style="3" customWidth="1"/>
    <col min="1026" max="1026" width="24.75" style="3" customWidth="1"/>
    <col min="1027" max="1027" width="6.75" style="3" customWidth="1"/>
    <col min="1028" max="1028" width="5.875" style="3" customWidth="1"/>
    <col min="1029" max="1029" width="9.375" style="3" customWidth="1"/>
    <col min="1030" max="1030" width="9.25" style="3" customWidth="1"/>
    <col min="1031" max="1031" width="7.375" style="3" customWidth="1"/>
    <col min="1032" max="1032" width="8.125" style="3" customWidth="1"/>
    <col min="1033" max="1033" width="9.375" style="3" customWidth="1"/>
    <col min="1034" max="1034" width="42.375" style="3" customWidth="1"/>
    <col min="1035" max="1035" width="9" style="3"/>
    <col min="1036" max="1036" width="12.375" style="3" customWidth="1"/>
    <col min="1037" max="1037" width="9" style="3"/>
    <col min="1038" max="1038" width="9.375" style="3" customWidth="1"/>
    <col min="1039" max="1039" width="8.125" style="3" bestFit="1" customWidth="1"/>
    <col min="1040" max="1040" width="9.125" style="3" bestFit="1" customWidth="1"/>
    <col min="1041" max="1041" width="9" style="3"/>
    <col min="1042" max="1042" width="11.125" style="3" customWidth="1"/>
    <col min="1043" max="1280" width="9" style="3"/>
    <col min="1281" max="1281" width="4.25" style="3" customWidth="1"/>
    <col min="1282" max="1282" width="24.75" style="3" customWidth="1"/>
    <col min="1283" max="1283" width="6.75" style="3" customWidth="1"/>
    <col min="1284" max="1284" width="5.875" style="3" customWidth="1"/>
    <col min="1285" max="1285" width="9.375" style="3" customWidth="1"/>
    <col min="1286" max="1286" width="9.25" style="3" customWidth="1"/>
    <col min="1287" max="1287" width="7.375" style="3" customWidth="1"/>
    <col min="1288" max="1288" width="8.125" style="3" customWidth="1"/>
    <col min="1289" max="1289" width="9.375" style="3" customWidth="1"/>
    <col min="1290" max="1290" width="42.375" style="3" customWidth="1"/>
    <col min="1291" max="1291" width="9" style="3"/>
    <col min="1292" max="1292" width="12.375" style="3" customWidth="1"/>
    <col min="1293" max="1293" width="9" style="3"/>
    <col min="1294" max="1294" width="9.375" style="3" customWidth="1"/>
    <col min="1295" max="1295" width="8.125" style="3" bestFit="1" customWidth="1"/>
    <col min="1296" max="1296" width="9.125" style="3" bestFit="1" customWidth="1"/>
    <col min="1297" max="1297" width="9" style="3"/>
    <col min="1298" max="1298" width="11.125" style="3" customWidth="1"/>
    <col min="1299" max="1536" width="9" style="3"/>
    <col min="1537" max="1537" width="4.25" style="3" customWidth="1"/>
    <col min="1538" max="1538" width="24.75" style="3" customWidth="1"/>
    <col min="1539" max="1539" width="6.75" style="3" customWidth="1"/>
    <col min="1540" max="1540" width="5.875" style="3" customWidth="1"/>
    <col min="1541" max="1541" width="9.375" style="3" customWidth="1"/>
    <col min="1542" max="1542" width="9.25" style="3" customWidth="1"/>
    <col min="1543" max="1543" width="7.375" style="3" customWidth="1"/>
    <col min="1544" max="1544" width="8.125" style="3" customWidth="1"/>
    <col min="1545" max="1545" width="9.375" style="3" customWidth="1"/>
    <col min="1546" max="1546" width="42.375" style="3" customWidth="1"/>
    <col min="1547" max="1547" width="9" style="3"/>
    <col min="1548" max="1548" width="12.375" style="3" customWidth="1"/>
    <col min="1549" max="1549" width="9" style="3"/>
    <col min="1550" max="1550" width="9.375" style="3" customWidth="1"/>
    <col min="1551" max="1551" width="8.125" style="3" bestFit="1" customWidth="1"/>
    <col min="1552" max="1552" width="9.125" style="3" bestFit="1" customWidth="1"/>
    <col min="1553" max="1553" width="9" style="3"/>
    <col min="1554" max="1554" width="11.125" style="3" customWidth="1"/>
    <col min="1555" max="1792" width="9" style="3"/>
    <col min="1793" max="1793" width="4.25" style="3" customWidth="1"/>
    <col min="1794" max="1794" width="24.75" style="3" customWidth="1"/>
    <col min="1795" max="1795" width="6.75" style="3" customWidth="1"/>
    <col min="1796" max="1796" width="5.875" style="3" customWidth="1"/>
    <col min="1797" max="1797" width="9.375" style="3" customWidth="1"/>
    <col min="1798" max="1798" width="9.25" style="3" customWidth="1"/>
    <col min="1799" max="1799" width="7.375" style="3" customWidth="1"/>
    <col min="1800" max="1800" width="8.125" style="3" customWidth="1"/>
    <col min="1801" max="1801" width="9.375" style="3" customWidth="1"/>
    <col min="1802" max="1802" width="42.375" style="3" customWidth="1"/>
    <col min="1803" max="1803" width="9" style="3"/>
    <col min="1804" max="1804" width="12.375" style="3" customWidth="1"/>
    <col min="1805" max="1805" width="9" style="3"/>
    <col min="1806" max="1806" width="9.375" style="3" customWidth="1"/>
    <col min="1807" max="1807" width="8.125" style="3" bestFit="1" customWidth="1"/>
    <col min="1808" max="1808" width="9.125" style="3" bestFit="1" customWidth="1"/>
    <col min="1809" max="1809" width="9" style="3"/>
    <col min="1810" max="1810" width="11.125" style="3" customWidth="1"/>
    <col min="1811" max="2048" width="9" style="3"/>
    <col min="2049" max="2049" width="4.25" style="3" customWidth="1"/>
    <col min="2050" max="2050" width="24.75" style="3" customWidth="1"/>
    <col min="2051" max="2051" width="6.75" style="3" customWidth="1"/>
    <col min="2052" max="2052" width="5.875" style="3" customWidth="1"/>
    <col min="2053" max="2053" width="9.375" style="3" customWidth="1"/>
    <col min="2054" max="2054" width="9.25" style="3" customWidth="1"/>
    <col min="2055" max="2055" width="7.375" style="3" customWidth="1"/>
    <col min="2056" max="2056" width="8.125" style="3" customWidth="1"/>
    <col min="2057" max="2057" width="9.375" style="3" customWidth="1"/>
    <col min="2058" max="2058" width="42.375" style="3" customWidth="1"/>
    <col min="2059" max="2059" width="9" style="3"/>
    <col min="2060" max="2060" width="12.375" style="3" customWidth="1"/>
    <col min="2061" max="2061" width="9" style="3"/>
    <col min="2062" max="2062" width="9.375" style="3" customWidth="1"/>
    <col min="2063" max="2063" width="8.125" style="3" bestFit="1" customWidth="1"/>
    <col min="2064" max="2064" width="9.125" style="3" bestFit="1" customWidth="1"/>
    <col min="2065" max="2065" width="9" style="3"/>
    <col min="2066" max="2066" width="11.125" style="3" customWidth="1"/>
    <col min="2067" max="2304" width="9" style="3"/>
    <col min="2305" max="2305" width="4.25" style="3" customWidth="1"/>
    <col min="2306" max="2306" width="24.75" style="3" customWidth="1"/>
    <col min="2307" max="2307" width="6.75" style="3" customWidth="1"/>
    <col min="2308" max="2308" width="5.875" style="3" customWidth="1"/>
    <col min="2309" max="2309" width="9.375" style="3" customWidth="1"/>
    <col min="2310" max="2310" width="9.25" style="3" customWidth="1"/>
    <col min="2311" max="2311" width="7.375" style="3" customWidth="1"/>
    <col min="2312" max="2312" width="8.125" style="3" customWidth="1"/>
    <col min="2313" max="2313" width="9.375" style="3" customWidth="1"/>
    <col min="2314" max="2314" width="42.375" style="3" customWidth="1"/>
    <col min="2315" max="2315" width="9" style="3"/>
    <col min="2316" max="2316" width="12.375" style="3" customWidth="1"/>
    <col min="2317" max="2317" width="9" style="3"/>
    <col min="2318" max="2318" width="9.375" style="3" customWidth="1"/>
    <col min="2319" max="2319" width="8.125" style="3" bestFit="1" customWidth="1"/>
    <col min="2320" max="2320" width="9.125" style="3" bestFit="1" customWidth="1"/>
    <col min="2321" max="2321" width="9" style="3"/>
    <col min="2322" max="2322" width="11.125" style="3" customWidth="1"/>
    <col min="2323" max="2560" width="9" style="3"/>
    <col min="2561" max="2561" width="4.25" style="3" customWidth="1"/>
    <col min="2562" max="2562" width="24.75" style="3" customWidth="1"/>
    <col min="2563" max="2563" width="6.75" style="3" customWidth="1"/>
    <col min="2564" max="2564" width="5.875" style="3" customWidth="1"/>
    <col min="2565" max="2565" width="9.375" style="3" customWidth="1"/>
    <col min="2566" max="2566" width="9.25" style="3" customWidth="1"/>
    <col min="2567" max="2567" width="7.375" style="3" customWidth="1"/>
    <col min="2568" max="2568" width="8.125" style="3" customWidth="1"/>
    <col min="2569" max="2569" width="9.375" style="3" customWidth="1"/>
    <col min="2570" max="2570" width="42.375" style="3" customWidth="1"/>
    <col min="2571" max="2571" width="9" style="3"/>
    <col min="2572" max="2572" width="12.375" style="3" customWidth="1"/>
    <col min="2573" max="2573" width="9" style="3"/>
    <col min="2574" max="2574" width="9.375" style="3" customWidth="1"/>
    <col min="2575" max="2575" width="8.125" style="3" bestFit="1" customWidth="1"/>
    <col min="2576" max="2576" width="9.125" style="3" bestFit="1" customWidth="1"/>
    <col min="2577" max="2577" width="9" style="3"/>
    <col min="2578" max="2578" width="11.125" style="3" customWidth="1"/>
    <col min="2579" max="2816" width="9" style="3"/>
    <col min="2817" max="2817" width="4.25" style="3" customWidth="1"/>
    <col min="2818" max="2818" width="24.75" style="3" customWidth="1"/>
    <col min="2819" max="2819" width="6.75" style="3" customWidth="1"/>
    <col min="2820" max="2820" width="5.875" style="3" customWidth="1"/>
    <col min="2821" max="2821" width="9.375" style="3" customWidth="1"/>
    <col min="2822" max="2822" width="9.25" style="3" customWidth="1"/>
    <col min="2823" max="2823" width="7.375" style="3" customWidth="1"/>
    <col min="2824" max="2824" width="8.125" style="3" customWidth="1"/>
    <col min="2825" max="2825" width="9.375" style="3" customWidth="1"/>
    <col min="2826" max="2826" width="42.375" style="3" customWidth="1"/>
    <col min="2827" max="2827" width="9" style="3"/>
    <col min="2828" max="2828" width="12.375" style="3" customWidth="1"/>
    <col min="2829" max="2829" width="9" style="3"/>
    <col min="2830" max="2830" width="9.375" style="3" customWidth="1"/>
    <col min="2831" max="2831" width="8.125" style="3" bestFit="1" customWidth="1"/>
    <col min="2832" max="2832" width="9.125" style="3" bestFit="1" customWidth="1"/>
    <col min="2833" max="2833" width="9" style="3"/>
    <col min="2834" max="2834" width="11.125" style="3" customWidth="1"/>
    <col min="2835" max="3072" width="9" style="3"/>
    <col min="3073" max="3073" width="4.25" style="3" customWidth="1"/>
    <col min="3074" max="3074" width="24.75" style="3" customWidth="1"/>
    <col min="3075" max="3075" width="6.75" style="3" customWidth="1"/>
    <col min="3076" max="3076" width="5.875" style="3" customWidth="1"/>
    <col min="3077" max="3077" width="9.375" style="3" customWidth="1"/>
    <col min="3078" max="3078" width="9.25" style="3" customWidth="1"/>
    <col min="3079" max="3079" width="7.375" style="3" customWidth="1"/>
    <col min="3080" max="3080" width="8.125" style="3" customWidth="1"/>
    <col min="3081" max="3081" width="9.375" style="3" customWidth="1"/>
    <col min="3082" max="3082" width="42.375" style="3" customWidth="1"/>
    <col min="3083" max="3083" width="9" style="3"/>
    <col min="3084" max="3084" width="12.375" style="3" customWidth="1"/>
    <col min="3085" max="3085" width="9" style="3"/>
    <col min="3086" max="3086" width="9.375" style="3" customWidth="1"/>
    <col min="3087" max="3087" width="8.125" style="3" bestFit="1" customWidth="1"/>
    <col min="3088" max="3088" width="9.125" style="3" bestFit="1" customWidth="1"/>
    <col min="3089" max="3089" width="9" style="3"/>
    <col min="3090" max="3090" width="11.125" style="3" customWidth="1"/>
    <col min="3091" max="3328" width="9" style="3"/>
    <col min="3329" max="3329" width="4.25" style="3" customWidth="1"/>
    <col min="3330" max="3330" width="24.75" style="3" customWidth="1"/>
    <col min="3331" max="3331" width="6.75" style="3" customWidth="1"/>
    <col min="3332" max="3332" width="5.875" style="3" customWidth="1"/>
    <col min="3333" max="3333" width="9.375" style="3" customWidth="1"/>
    <col min="3334" max="3334" width="9.25" style="3" customWidth="1"/>
    <col min="3335" max="3335" width="7.375" style="3" customWidth="1"/>
    <col min="3336" max="3336" width="8.125" style="3" customWidth="1"/>
    <col min="3337" max="3337" width="9.375" style="3" customWidth="1"/>
    <col min="3338" max="3338" width="42.375" style="3" customWidth="1"/>
    <col min="3339" max="3339" width="9" style="3"/>
    <col min="3340" max="3340" width="12.375" style="3" customWidth="1"/>
    <col min="3341" max="3341" width="9" style="3"/>
    <col min="3342" max="3342" width="9.375" style="3" customWidth="1"/>
    <col min="3343" max="3343" width="8.125" style="3" bestFit="1" customWidth="1"/>
    <col min="3344" max="3344" width="9.125" style="3" bestFit="1" customWidth="1"/>
    <col min="3345" max="3345" width="9" style="3"/>
    <col min="3346" max="3346" width="11.125" style="3" customWidth="1"/>
    <col min="3347" max="3584" width="9" style="3"/>
    <col min="3585" max="3585" width="4.25" style="3" customWidth="1"/>
    <col min="3586" max="3586" width="24.75" style="3" customWidth="1"/>
    <col min="3587" max="3587" width="6.75" style="3" customWidth="1"/>
    <col min="3588" max="3588" width="5.875" style="3" customWidth="1"/>
    <col min="3589" max="3589" width="9.375" style="3" customWidth="1"/>
    <col min="3590" max="3590" width="9.25" style="3" customWidth="1"/>
    <col min="3591" max="3591" width="7.375" style="3" customWidth="1"/>
    <col min="3592" max="3592" width="8.125" style="3" customWidth="1"/>
    <col min="3593" max="3593" width="9.375" style="3" customWidth="1"/>
    <col min="3594" max="3594" width="42.375" style="3" customWidth="1"/>
    <col min="3595" max="3595" width="9" style="3"/>
    <col min="3596" max="3596" width="12.375" style="3" customWidth="1"/>
    <col min="3597" max="3597" width="9" style="3"/>
    <col min="3598" max="3598" width="9.375" style="3" customWidth="1"/>
    <col min="3599" max="3599" width="8.125" style="3" bestFit="1" customWidth="1"/>
    <col min="3600" max="3600" width="9.125" style="3" bestFit="1" customWidth="1"/>
    <col min="3601" max="3601" width="9" style="3"/>
    <col min="3602" max="3602" width="11.125" style="3" customWidth="1"/>
    <col min="3603" max="3840" width="9" style="3"/>
    <col min="3841" max="3841" width="4.25" style="3" customWidth="1"/>
    <col min="3842" max="3842" width="24.75" style="3" customWidth="1"/>
    <col min="3843" max="3843" width="6.75" style="3" customWidth="1"/>
    <col min="3844" max="3844" width="5.875" style="3" customWidth="1"/>
    <col min="3845" max="3845" width="9.375" style="3" customWidth="1"/>
    <col min="3846" max="3846" width="9.25" style="3" customWidth="1"/>
    <col min="3847" max="3847" width="7.375" style="3" customWidth="1"/>
    <col min="3848" max="3848" width="8.125" style="3" customWidth="1"/>
    <col min="3849" max="3849" width="9.375" style="3" customWidth="1"/>
    <col min="3850" max="3850" width="42.375" style="3" customWidth="1"/>
    <col min="3851" max="3851" width="9" style="3"/>
    <col min="3852" max="3852" width="12.375" style="3" customWidth="1"/>
    <col min="3853" max="3853" width="9" style="3"/>
    <col min="3854" max="3854" width="9.375" style="3" customWidth="1"/>
    <col min="3855" max="3855" width="8.125" style="3" bestFit="1" customWidth="1"/>
    <col min="3856" max="3856" width="9.125" style="3" bestFit="1" customWidth="1"/>
    <col min="3857" max="3857" width="9" style="3"/>
    <col min="3858" max="3858" width="11.125" style="3" customWidth="1"/>
    <col min="3859" max="4096" width="9" style="3"/>
    <col min="4097" max="4097" width="4.25" style="3" customWidth="1"/>
    <col min="4098" max="4098" width="24.75" style="3" customWidth="1"/>
    <col min="4099" max="4099" width="6.75" style="3" customWidth="1"/>
    <col min="4100" max="4100" width="5.875" style="3" customWidth="1"/>
    <col min="4101" max="4101" width="9.375" style="3" customWidth="1"/>
    <col min="4102" max="4102" width="9.25" style="3" customWidth="1"/>
    <col min="4103" max="4103" width="7.375" style="3" customWidth="1"/>
    <col min="4104" max="4104" width="8.125" style="3" customWidth="1"/>
    <col min="4105" max="4105" width="9.375" style="3" customWidth="1"/>
    <col min="4106" max="4106" width="42.375" style="3" customWidth="1"/>
    <col min="4107" max="4107" width="9" style="3"/>
    <col min="4108" max="4108" width="12.375" style="3" customWidth="1"/>
    <col min="4109" max="4109" width="9" style="3"/>
    <col min="4110" max="4110" width="9.375" style="3" customWidth="1"/>
    <col min="4111" max="4111" width="8.125" style="3" bestFit="1" customWidth="1"/>
    <col min="4112" max="4112" width="9.125" style="3" bestFit="1" customWidth="1"/>
    <col min="4113" max="4113" width="9" style="3"/>
    <col min="4114" max="4114" width="11.125" style="3" customWidth="1"/>
    <col min="4115" max="4352" width="9" style="3"/>
    <col min="4353" max="4353" width="4.25" style="3" customWidth="1"/>
    <col min="4354" max="4354" width="24.75" style="3" customWidth="1"/>
    <col min="4355" max="4355" width="6.75" style="3" customWidth="1"/>
    <col min="4356" max="4356" width="5.875" style="3" customWidth="1"/>
    <col min="4357" max="4357" width="9.375" style="3" customWidth="1"/>
    <col min="4358" max="4358" width="9.25" style="3" customWidth="1"/>
    <col min="4359" max="4359" width="7.375" style="3" customWidth="1"/>
    <col min="4360" max="4360" width="8.125" style="3" customWidth="1"/>
    <col min="4361" max="4361" width="9.375" style="3" customWidth="1"/>
    <col min="4362" max="4362" width="42.375" style="3" customWidth="1"/>
    <col min="4363" max="4363" width="9" style="3"/>
    <col min="4364" max="4364" width="12.375" style="3" customWidth="1"/>
    <col min="4365" max="4365" width="9" style="3"/>
    <col min="4366" max="4366" width="9.375" style="3" customWidth="1"/>
    <col min="4367" max="4367" width="8.125" style="3" bestFit="1" customWidth="1"/>
    <col min="4368" max="4368" width="9.125" style="3" bestFit="1" customWidth="1"/>
    <col min="4369" max="4369" width="9" style="3"/>
    <col min="4370" max="4370" width="11.125" style="3" customWidth="1"/>
    <col min="4371" max="4608" width="9" style="3"/>
    <col min="4609" max="4609" width="4.25" style="3" customWidth="1"/>
    <col min="4610" max="4610" width="24.75" style="3" customWidth="1"/>
    <col min="4611" max="4611" width="6.75" style="3" customWidth="1"/>
    <col min="4612" max="4612" width="5.875" style="3" customWidth="1"/>
    <col min="4613" max="4613" width="9.375" style="3" customWidth="1"/>
    <col min="4614" max="4614" width="9.25" style="3" customWidth="1"/>
    <col min="4615" max="4615" width="7.375" style="3" customWidth="1"/>
    <col min="4616" max="4616" width="8.125" style="3" customWidth="1"/>
    <col min="4617" max="4617" width="9.375" style="3" customWidth="1"/>
    <col min="4618" max="4618" width="42.375" style="3" customWidth="1"/>
    <col min="4619" max="4619" width="9" style="3"/>
    <col min="4620" max="4620" width="12.375" style="3" customWidth="1"/>
    <col min="4621" max="4621" width="9" style="3"/>
    <col min="4622" max="4622" width="9.375" style="3" customWidth="1"/>
    <col min="4623" max="4623" width="8.125" style="3" bestFit="1" customWidth="1"/>
    <col min="4624" max="4624" width="9.125" style="3" bestFit="1" customWidth="1"/>
    <col min="4625" max="4625" width="9" style="3"/>
    <col min="4626" max="4626" width="11.125" style="3" customWidth="1"/>
    <col min="4627" max="4864" width="9" style="3"/>
    <col min="4865" max="4865" width="4.25" style="3" customWidth="1"/>
    <col min="4866" max="4866" width="24.75" style="3" customWidth="1"/>
    <col min="4867" max="4867" width="6.75" style="3" customWidth="1"/>
    <col min="4868" max="4868" width="5.875" style="3" customWidth="1"/>
    <col min="4869" max="4869" width="9.375" style="3" customWidth="1"/>
    <col min="4870" max="4870" width="9.25" style="3" customWidth="1"/>
    <col min="4871" max="4871" width="7.375" style="3" customWidth="1"/>
    <col min="4872" max="4872" width="8.125" style="3" customWidth="1"/>
    <col min="4873" max="4873" width="9.375" style="3" customWidth="1"/>
    <col min="4874" max="4874" width="42.375" style="3" customWidth="1"/>
    <col min="4875" max="4875" width="9" style="3"/>
    <col min="4876" max="4876" width="12.375" style="3" customWidth="1"/>
    <col min="4877" max="4877" width="9" style="3"/>
    <col min="4878" max="4878" width="9.375" style="3" customWidth="1"/>
    <col min="4879" max="4879" width="8.125" style="3" bestFit="1" customWidth="1"/>
    <col min="4880" max="4880" width="9.125" style="3" bestFit="1" customWidth="1"/>
    <col min="4881" max="4881" width="9" style="3"/>
    <col min="4882" max="4882" width="11.125" style="3" customWidth="1"/>
    <col min="4883" max="5120" width="9" style="3"/>
    <col min="5121" max="5121" width="4.25" style="3" customWidth="1"/>
    <col min="5122" max="5122" width="24.75" style="3" customWidth="1"/>
    <col min="5123" max="5123" width="6.75" style="3" customWidth="1"/>
    <col min="5124" max="5124" width="5.875" style="3" customWidth="1"/>
    <col min="5125" max="5125" width="9.375" style="3" customWidth="1"/>
    <col min="5126" max="5126" width="9.25" style="3" customWidth="1"/>
    <col min="5127" max="5127" width="7.375" style="3" customWidth="1"/>
    <col min="5128" max="5128" width="8.125" style="3" customWidth="1"/>
    <col min="5129" max="5129" width="9.375" style="3" customWidth="1"/>
    <col min="5130" max="5130" width="42.375" style="3" customWidth="1"/>
    <col min="5131" max="5131" width="9" style="3"/>
    <col min="5132" max="5132" width="12.375" style="3" customWidth="1"/>
    <col min="5133" max="5133" width="9" style="3"/>
    <col min="5134" max="5134" width="9.375" style="3" customWidth="1"/>
    <col min="5135" max="5135" width="8.125" style="3" bestFit="1" customWidth="1"/>
    <col min="5136" max="5136" width="9.125" style="3" bestFit="1" customWidth="1"/>
    <col min="5137" max="5137" width="9" style="3"/>
    <col min="5138" max="5138" width="11.125" style="3" customWidth="1"/>
    <col min="5139" max="5376" width="9" style="3"/>
    <col min="5377" max="5377" width="4.25" style="3" customWidth="1"/>
    <col min="5378" max="5378" width="24.75" style="3" customWidth="1"/>
    <col min="5379" max="5379" width="6.75" style="3" customWidth="1"/>
    <col min="5380" max="5380" width="5.875" style="3" customWidth="1"/>
    <col min="5381" max="5381" width="9.375" style="3" customWidth="1"/>
    <col min="5382" max="5382" width="9.25" style="3" customWidth="1"/>
    <col min="5383" max="5383" width="7.375" style="3" customWidth="1"/>
    <col min="5384" max="5384" width="8.125" style="3" customWidth="1"/>
    <col min="5385" max="5385" width="9.375" style="3" customWidth="1"/>
    <col min="5386" max="5386" width="42.375" style="3" customWidth="1"/>
    <col min="5387" max="5387" width="9" style="3"/>
    <col min="5388" max="5388" width="12.375" style="3" customWidth="1"/>
    <col min="5389" max="5389" width="9" style="3"/>
    <col min="5390" max="5390" width="9.375" style="3" customWidth="1"/>
    <col min="5391" max="5391" width="8.125" style="3" bestFit="1" customWidth="1"/>
    <col min="5392" max="5392" width="9.125" style="3" bestFit="1" customWidth="1"/>
    <col min="5393" max="5393" width="9" style="3"/>
    <col min="5394" max="5394" width="11.125" style="3" customWidth="1"/>
    <col min="5395" max="5632" width="9" style="3"/>
    <col min="5633" max="5633" width="4.25" style="3" customWidth="1"/>
    <col min="5634" max="5634" width="24.75" style="3" customWidth="1"/>
    <col min="5635" max="5635" width="6.75" style="3" customWidth="1"/>
    <col min="5636" max="5636" width="5.875" style="3" customWidth="1"/>
    <col min="5637" max="5637" width="9.375" style="3" customWidth="1"/>
    <col min="5638" max="5638" width="9.25" style="3" customWidth="1"/>
    <col min="5639" max="5639" width="7.375" style="3" customWidth="1"/>
    <col min="5640" max="5640" width="8.125" style="3" customWidth="1"/>
    <col min="5641" max="5641" width="9.375" style="3" customWidth="1"/>
    <col min="5642" max="5642" width="42.375" style="3" customWidth="1"/>
    <col min="5643" max="5643" width="9" style="3"/>
    <col min="5644" max="5644" width="12.375" style="3" customWidth="1"/>
    <col min="5645" max="5645" width="9" style="3"/>
    <col min="5646" max="5646" width="9.375" style="3" customWidth="1"/>
    <col min="5647" max="5647" width="8.125" style="3" bestFit="1" customWidth="1"/>
    <col min="5648" max="5648" width="9.125" style="3" bestFit="1" customWidth="1"/>
    <col min="5649" max="5649" width="9" style="3"/>
    <col min="5650" max="5650" width="11.125" style="3" customWidth="1"/>
    <col min="5651" max="5888" width="9" style="3"/>
    <col min="5889" max="5889" width="4.25" style="3" customWidth="1"/>
    <col min="5890" max="5890" width="24.75" style="3" customWidth="1"/>
    <col min="5891" max="5891" width="6.75" style="3" customWidth="1"/>
    <col min="5892" max="5892" width="5.875" style="3" customWidth="1"/>
    <col min="5893" max="5893" width="9.375" style="3" customWidth="1"/>
    <col min="5894" max="5894" width="9.25" style="3" customWidth="1"/>
    <col min="5895" max="5895" width="7.375" style="3" customWidth="1"/>
    <col min="5896" max="5896" width="8.125" style="3" customWidth="1"/>
    <col min="5897" max="5897" width="9.375" style="3" customWidth="1"/>
    <col min="5898" max="5898" width="42.375" style="3" customWidth="1"/>
    <col min="5899" max="5899" width="9" style="3"/>
    <col min="5900" max="5900" width="12.375" style="3" customWidth="1"/>
    <col min="5901" max="5901" width="9" style="3"/>
    <col min="5902" max="5902" width="9.375" style="3" customWidth="1"/>
    <col min="5903" max="5903" width="8.125" style="3" bestFit="1" customWidth="1"/>
    <col min="5904" max="5904" width="9.125" style="3" bestFit="1" customWidth="1"/>
    <col min="5905" max="5905" width="9" style="3"/>
    <col min="5906" max="5906" width="11.125" style="3" customWidth="1"/>
    <col min="5907" max="6144" width="9" style="3"/>
    <col min="6145" max="6145" width="4.25" style="3" customWidth="1"/>
    <col min="6146" max="6146" width="24.75" style="3" customWidth="1"/>
    <col min="6147" max="6147" width="6.75" style="3" customWidth="1"/>
    <col min="6148" max="6148" width="5.875" style="3" customWidth="1"/>
    <col min="6149" max="6149" width="9.375" style="3" customWidth="1"/>
    <col min="6150" max="6150" width="9.25" style="3" customWidth="1"/>
    <col min="6151" max="6151" width="7.375" style="3" customWidth="1"/>
    <col min="6152" max="6152" width="8.125" style="3" customWidth="1"/>
    <col min="6153" max="6153" width="9.375" style="3" customWidth="1"/>
    <col min="6154" max="6154" width="42.375" style="3" customWidth="1"/>
    <col min="6155" max="6155" width="9" style="3"/>
    <col min="6156" max="6156" width="12.375" style="3" customWidth="1"/>
    <col min="6157" max="6157" width="9" style="3"/>
    <col min="6158" max="6158" width="9.375" style="3" customWidth="1"/>
    <col min="6159" max="6159" width="8.125" style="3" bestFit="1" customWidth="1"/>
    <col min="6160" max="6160" width="9.125" style="3" bestFit="1" customWidth="1"/>
    <col min="6161" max="6161" width="9" style="3"/>
    <col min="6162" max="6162" width="11.125" style="3" customWidth="1"/>
    <col min="6163" max="6400" width="9" style="3"/>
    <col min="6401" max="6401" width="4.25" style="3" customWidth="1"/>
    <col min="6402" max="6402" width="24.75" style="3" customWidth="1"/>
    <col min="6403" max="6403" width="6.75" style="3" customWidth="1"/>
    <col min="6404" max="6404" width="5.875" style="3" customWidth="1"/>
    <col min="6405" max="6405" width="9.375" style="3" customWidth="1"/>
    <col min="6406" max="6406" width="9.25" style="3" customWidth="1"/>
    <col min="6407" max="6407" width="7.375" style="3" customWidth="1"/>
    <col min="6408" max="6408" width="8.125" style="3" customWidth="1"/>
    <col min="6409" max="6409" width="9.375" style="3" customWidth="1"/>
    <col min="6410" max="6410" width="42.375" style="3" customWidth="1"/>
    <col min="6411" max="6411" width="9" style="3"/>
    <col min="6412" max="6412" width="12.375" style="3" customWidth="1"/>
    <col min="6413" max="6413" width="9" style="3"/>
    <col min="6414" max="6414" width="9.375" style="3" customWidth="1"/>
    <col min="6415" max="6415" width="8.125" style="3" bestFit="1" customWidth="1"/>
    <col min="6416" max="6416" width="9.125" style="3" bestFit="1" customWidth="1"/>
    <col min="6417" max="6417" width="9" style="3"/>
    <col min="6418" max="6418" width="11.125" style="3" customWidth="1"/>
    <col min="6419" max="6656" width="9" style="3"/>
    <col min="6657" max="6657" width="4.25" style="3" customWidth="1"/>
    <col min="6658" max="6658" width="24.75" style="3" customWidth="1"/>
    <col min="6659" max="6659" width="6.75" style="3" customWidth="1"/>
    <col min="6660" max="6660" width="5.875" style="3" customWidth="1"/>
    <col min="6661" max="6661" width="9.375" style="3" customWidth="1"/>
    <col min="6662" max="6662" width="9.25" style="3" customWidth="1"/>
    <col min="6663" max="6663" width="7.375" style="3" customWidth="1"/>
    <col min="6664" max="6664" width="8.125" style="3" customWidth="1"/>
    <col min="6665" max="6665" width="9.375" style="3" customWidth="1"/>
    <col min="6666" max="6666" width="42.375" style="3" customWidth="1"/>
    <col min="6667" max="6667" width="9" style="3"/>
    <col min="6668" max="6668" width="12.375" style="3" customWidth="1"/>
    <col min="6669" max="6669" width="9" style="3"/>
    <col min="6670" max="6670" width="9.375" style="3" customWidth="1"/>
    <col min="6671" max="6671" width="8.125" style="3" bestFit="1" customWidth="1"/>
    <col min="6672" max="6672" width="9.125" style="3" bestFit="1" customWidth="1"/>
    <col min="6673" max="6673" width="9" style="3"/>
    <col min="6674" max="6674" width="11.125" style="3" customWidth="1"/>
    <col min="6675" max="6912" width="9" style="3"/>
    <col min="6913" max="6913" width="4.25" style="3" customWidth="1"/>
    <col min="6914" max="6914" width="24.75" style="3" customWidth="1"/>
    <col min="6915" max="6915" width="6.75" style="3" customWidth="1"/>
    <col min="6916" max="6916" width="5.875" style="3" customWidth="1"/>
    <col min="6917" max="6917" width="9.375" style="3" customWidth="1"/>
    <col min="6918" max="6918" width="9.25" style="3" customWidth="1"/>
    <col min="6919" max="6919" width="7.375" style="3" customWidth="1"/>
    <col min="6920" max="6920" width="8.125" style="3" customWidth="1"/>
    <col min="6921" max="6921" width="9.375" style="3" customWidth="1"/>
    <col min="6922" max="6922" width="42.375" style="3" customWidth="1"/>
    <col min="6923" max="6923" width="9" style="3"/>
    <col min="6924" max="6924" width="12.375" style="3" customWidth="1"/>
    <col min="6925" max="6925" width="9" style="3"/>
    <col min="6926" max="6926" width="9.375" style="3" customWidth="1"/>
    <col min="6927" max="6927" width="8.125" style="3" bestFit="1" customWidth="1"/>
    <col min="6928" max="6928" width="9.125" style="3" bestFit="1" customWidth="1"/>
    <col min="6929" max="6929" width="9" style="3"/>
    <col min="6930" max="6930" width="11.125" style="3" customWidth="1"/>
    <col min="6931" max="7168" width="9" style="3"/>
    <col min="7169" max="7169" width="4.25" style="3" customWidth="1"/>
    <col min="7170" max="7170" width="24.75" style="3" customWidth="1"/>
    <col min="7171" max="7171" width="6.75" style="3" customWidth="1"/>
    <col min="7172" max="7172" width="5.875" style="3" customWidth="1"/>
    <col min="7173" max="7173" width="9.375" style="3" customWidth="1"/>
    <col min="7174" max="7174" width="9.25" style="3" customWidth="1"/>
    <col min="7175" max="7175" width="7.375" style="3" customWidth="1"/>
    <col min="7176" max="7176" width="8.125" style="3" customWidth="1"/>
    <col min="7177" max="7177" width="9.375" style="3" customWidth="1"/>
    <col min="7178" max="7178" width="42.375" style="3" customWidth="1"/>
    <col min="7179" max="7179" width="9" style="3"/>
    <col min="7180" max="7180" width="12.375" style="3" customWidth="1"/>
    <col min="7181" max="7181" width="9" style="3"/>
    <col min="7182" max="7182" width="9.375" style="3" customWidth="1"/>
    <col min="7183" max="7183" width="8.125" style="3" bestFit="1" customWidth="1"/>
    <col min="7184" max="7184" width="9.125" style="3" bestFit="1" customWidth="1"/>
    <col min="7185" max="7185" width="9" style="3"/>
    <col min="7186" max="7186" width="11.125" style="3" customWidth="1"/>
    <col min="7187" max="7424" width="9" style="3"/>
    <col min="7425" max="7425" width="4.25" style="3" customWidth="1"/>
    <col min="7426" max="7426" width="24.75" style="3" customWidth="1"/>
    <col min="7427" max="7427" width="6.75" style="3" customWidth="1"/>
    <col min="7428" max="7428" width="5.875" style="3" customWidth="1"/>
    <col min="7429" max="7429" width="9.375" style="3" customWidth="1"/>
    <col min="7430" max="7430" width="9.25" style="3" customWidth="1"/>
    <col min="7431" max="7431" width="7.375" style="3" customWidth="1"/>
    <col min="7432" max="7432" width="8.125" style="3" customWidth="1"/>
    <col min="7433" max="7433" width="9.375" style="3" customWidth="1"/>
    <col min="7434" max="7434" width="42.375" style="3" customWidth="1"/>
    <col min="7435" max="7435" width="9" style="3"/>
    <col min="7436" max="7436" width="12.375" style="3" customWidth="1"/>
    <col min="7437" max="7437" width="9" style="3"/>
    <col min="7438" max="7438" width="9.375" style="3" customWidth="1"/>
    <col min="7439" max="7439" width="8.125" style="3" bestFit="1" customWidth="1"/>
    <col min="7440" max="7440" width="9.125" style="3" bestFit="1" customWidth="1"/>
    <col min="7441" max="7441" width="9" style="3"/>
    <col min="7442" max="7442" width="11.125" style="3" customWidth="1"/>
    <col min="7443" max="7680" width="9" style="3"/>
    <col min="7681" max="7681" width="4.25" style="3" customWidth="1"/>
    <col min="7682" max="7682" width="24.75" style="3" customWidth="1"/>
    <col min="7683" max="7683" width="6.75" style="3" customWidth="1"/>
    <col min="7684" max="7684" width="5.875" style="3" customWidth="1"/>
    <col min="7685" max="7685" width="9.375" style="3" customWidth="1"/>
    <col min="7686" max="7686" width="9.25" style="3" customWidth="1"/>
    <col min="7687" max="7687" width="7.375" style="3" customWidth="1"/>
    <col min="7688" max="7688" width="8.125" style="3" customWidth="1"/>
    <col min="7689" max="7689" width="9.375" style="3" customWidth="1"/>
    <col min="7690" max="7690" width="42.375" style="3" customWidth="1"/>
    <col min="7691" max="7691" width="9" style="3"/>
    <col min="7692" max="7692" width="12.375" style="3" customWidth="1"/>
    <col min="7693" max="7693" width="9" style="3"/>
    <col min="7694" max="7694" width="9.375" style="3" customWidth="1"/>
    <col min="7695" max="7695" width="8.125" style="3" bestFit="1" customWidth="1"/>
    <col min="7696" max="7696" width="9.125" style="3" bestFit="1" customWidth="1"/>
    <col min="7697" max="7697" width="9" style="3"/>
    <col min="7698" max="7698" width="11.125" style="3" customWidth="1"/>
    <col min="7699" max="7936" width="9" style="3"/>
    <col min="7937" max="7937" width="4.25" style="3" customWidth="1"/>
    <col min="7938" max="7938" width="24.75" style="3" customWidth="1"/>
    <col min="7939" max="7939" width="6.75" style="3" customWidth="1"/>
    <col min="7940" max="7940" width="5.875" style="3" customWidth="1"/>
    <col min="7941" max="7941" width="9.375" style="3" customWidth="1"/>
    <col min="7942" max="7942" width="9.25" style="3" customWidth="1"/>
    <col min="7943" max="7943" width="7.375" style="3" customWidth="1"/>
    <col min="7944" max="7944" width="8.125" style="3" customWidth="1"/>
    <col min="7945" max="7945" width="9.375" style="3" customWidth="1"/>
    <col min="7946" max="7946" width="42.375" style="3" customWidth="1"/>
    <col min="7947" max="7947" width="9" style="3"/>
    <col min="7948" max="7948" width="12.375" style="3" customWidth="1"/>
    <col min="7949" max="7949" width="9" style="3"/>
    <col min="7950" max="7950" width="9.375" style="3" customWidth="1"/>
    <col min="7951" max="7951" width="8.125" style="3" bestFit="1" customWidth="1"/>
    <col min="7952" max="7952" width="9.125" style="3" bestFit="1" customWidth="1"/>
    <col min="7953" max="7953" width="9" style="3"/>
    <col min="7954" max="7954" width="11.125" style="3" customWidth="1"/>
    <col min="7955" max="8192" width="9" style="3"/>
    <col min="8193" max="8193" width="4.25" style="3" customWidth="1"/>
    <col min="8194" max="8194" width="24.75" style="3" customWidth="1"/>
    <col min="8195" max="8195" width="6.75" style="3" customWidth="1"/>
    <col min="8196" max="8196" width="5.875" style="3" customWidth="1"/>
    <col min="8197" max="8197" width="9.375" style="3" customWidth="1"/>
    <col min="8198" max="8198" width="9.25" style="3" customWidth="1"/>
    <col min="8199" max="8199" width="7.375" style="3" customWidth="1"/>
    <col min="8200" max="8200" width="8.125" style="3" customWidth="1"/>
    <col min="8201" max="8201" width="9.375" style="3" customWidth="1"/>
    <col min="8202" max="8202" width="42.375" style="3" customWidth="1"/>
    <col min="8203" max="8203" width="9" style="3"/>
    <col min="8204" max="8204" width="12.375" style="3" customWidth="1"/>
    <col min="8205" max="8205" width="9" style="3"/>
    <col min="8206" max="8206" width="9.375" style="3" customWidth="1"/>
    <col min="8207" max="8207" width="8.125" style="3" bestFit="1" customWidth="1"/>
    <col min="8208" max="8208" width="9.125" style="3" bestFit="1" customWidth="1"/>
    <col min="8209" max="8209" width="9" style="3"/>
    <col min="8210" max="8210" width="11.125" style="3" customWidth="1"/>
    <col min="8211" max="8448" width="9" style="3"/>
    <col min="8449" max="8449" width="4.25" style="3" customWidth="1"/>
    <col min="8450" max="8450" width="24.75" style="3" customWidth="1"/>
    <col min="8451" max="8451" width="6.75" style="3" customWidth="1"/>
    <col min="8452" max="8452" width="5.875" style="3" customWidth="1"/>
    <col min="8453" max="8453" width="9.375" style="3" customWidth="1"/>
    <col min="8454" max="8454" width="9.25" style="3" customWidth="1"/>
    <col min="8455" max="8455" width="7.375" style="3" customWidth="1"/>
    <col min="8456" max="8456" width="8.125" style="3" customWidth="1"/>
    <col min="8457" max="8457" width="9.375" style="3" customWidth="1"/>
    <col min="8458" max="8458" width="42.375" style="3" customWidth="1"/>
    <col min="8459" max="8459" width="9" style="3"/>
    <col min="8460" max="8460" width="12.375" style="3" customWidth="1"/>
    <col min="8461" max="8461" width="9" style="3"/>
    <col min="8462" max="8462" width="9.375" style="3" customWidth="1"/>
    <col min="8463" max="8463" width="8.125" style="3" bestFit="1" customWidth="1"/>
    <col min="8464" max="8464" width="9.125" style="3" bestFit="1" customWidth="1"/>
    <col min="8465" max="8465" width="9" style="3"/>
    <col min="8466" max="8466" width="11.125" style="3" customWidth="1"/>
    <col min="8467" max="8704" width="9" style="3"/>
    <col min="8705" max="8705" width="4.25" style="3" customWidth="1"/>
    <col min="8706" max="8706" width="24.75" style="3" customWidth="1"/>
    <col min="8707" max="8707" width="6.75" style="3" customWidth="1"/>
    <col min="8708" max="8708" width="5.875" style="3" customWidth="1"/>
    <col min="8709" max="8709" width="9.375" style="3" customWidth="1"/>
    <col min="8710" max="8710" width="9.25" style="3" customWidth="1"/>
    <col min="8711" max="8711" width="7.375" style="3" customWidth="1"/>
    <col min="8712" max="8712" width="8.125" style="3" customWidth="1"/>
    <col min="8713" max="8713" width="9.375" style="3" customWidth="1"/>
    <col min="8714" max="8714" width="42.375" style="3" customWidth="1"/>
    <col min="8715" max="8715" width="9" style="3"/>
    <col min="8716" max="8716" width="12.375" style="3" customWidth="1"/>
    <col min="8717" max="8717" width="9" style="3"/>
    <col min="8718" max="8718" width="9.375" style="3" customWidth="1"/>
    <col min="8719" max="8719" width="8.125" style="3" bestFit="1" customWidth="1"/>
    <col min="8720" max="8720" width="9.125" style="3" bestFit="1" customWidth="1"/>
    <col min="8721" max="8721" width="9" style="3"/>
    <col min="8722" max="8722" width="11.125" style="3" customWidth="1"/>
    <col min="8723" max="8960" width="9" style="3"/>
    <col min="8961" max="8961" width="4.25" style="3" customWidth="1"/>
    <col min="8962" max="8962" width="24.75" style="3" customWidth="1"/>
    <col min="8963" max="8963" width="6.75" style="3" customWidth="1"/>
    <col min="8964" max="8964" width="5.875" style="3" customWidth="1"/>
    <col min="8965" max="8965" width="9.375" style="3" customWidth="1"/>
    <col min="8966" max="8966" width="9.25" style="3" customWidth="1"/>
    <col min="8967" max="8967" width="7.375" style="3" customWidth="1"/>
    <col min="8968" max="8968" width="8.125" style="3" customWidth="1"/>
    <col min="8969" max="8969" width="9.375" style="3" customWidth="1"/>
    <col min="8970" max="8970" width="42.375" style="3" customWidth="1"/>
    <col min="8971" max="8971" width="9" style="3"/>
    <col min="8972" max="8972" width="12.375" style="3" customWidth="1"/>
    <col min="8973" max="8973" width="9" style="3"/>
    <col min="8974" max="8974" width="9.375" style="3" customWidth="1"/>
    <col min="8975" max="8975" width="8.125" style="3" bestFit="1" customWidth="1"/>
    <col min="8976" max="8976" width="9.125" style="3" bestFit="1" customWidth="1"/>
    <col min="8977" max="8977" width="9" style="3"/>
    <col min="8978" max="8978" width="11.125" style="3" customWidth="1"/>
    <col min="8979" max="9216" width="9" style="3"/>
    <col min="9217" max="9217" width="4.25" style="3" customWidth="1"/>
    <col min="9218" max="9218" width="24.75" style="3" customWidth="1"/>
    <col min="9219" max="9219" width="6.75" style="3" customWidth="1"/>
    <col min="9220" max="9220" width="5.875" style="3" customWidth="1"/>
    <col min="9221" max="9221" width="9.375" style="3" customWidth="1"/>
    <col min="9222" max="9222" width="9.25" style="3" customWidth="1"/>
    <col min="9223" max="9223" width="7.375" style="3" customWidth="1"/>
    <col min="9224" max="9224" width="8.125" style="3" customWidth="1"/>
    <col min="9225" max="9225" width="9.375" style="3" customWidth="1"/>
    <col min="9226" max="9226" width="42.375" style="3" customWidth="1"/>
    <col min="9227" max="9227" width="9" style="3"/>
    <col min="9228" max="9228" width="12.375" style="3" customWidth="1"/>
    <col min="9229" max="9229" width="9" style="3"/>
    <col min="9230" max="9230" width="9.375" style="3" customWidth="1"/>
    <col min="9231" max="9231" width="8.125" style="3" bestFit="1" customWidth="1"/>
    <col min="9232" max="9232" width="9.125" style="3" bestFit="1" customWidth="1"/>
    <col min="9233" max="9233" width="9" style="3"/>
    <col min="9234" max="9234" width="11.125" style="3" customWidth="1"/>
    <col min="9235" max="9472" width="9" style="3"/>
    <col min="9473" max="9473" width="4.25" style="3" customWidth="1"/>
    <col min="9474" max="9474" width="24.75" style="3" customWidth="1"/>
    <col min="9475" max="9475" width="6.75" style="3" customWidth="1"/>
    <col min="9476" max="9476" width="5.875" style="3" customWidth="1"/>
    <col min="9477" max="9477" width="9.375" style="3" customWidth="1"/>
    <col min="9478" max="9478" width="9.25" style="3" customWidth="1"/>
    <col min="9479" max="9479" width="7.375" style="3" customWidth="1"/>
    <col min="9480" max="9480" width="8.125" style="3" customWidth="1"/>
    <col min="9481" max="9481" width="9.375" style="3" customWidth="1"/>
    <col min="9482" max="9482" width="42.375" style="3" customWidth="1"/>
    <col min="9483" max="9483" width="9" style="3"/>
    <col min="9484" max="9484" width="12.375" style="3" customWidth="1"/>
    <col min="9485" max="9485" width="9" style="3"/>
    <col min="9486" max="9486" width="9.375" style="3" customWidth="1"/>
    <col min="9487" max="9487" width="8.125" style="3" bestFit="1" customWidth="1"/>
    <col min="9488" max="9488" width="9.125" style="3" bestFit="1" customWidth="1"/>
    <col min="9489" max="9489" width="9" style="3"/>
    <col min="9490" max="9490" width="11.125" style="3" customWidth="1"/>
    <col min="9491" max="9728" width="9" style="3"/>
    <col min="9729" max="9729" width="4.25" style="3" customWidth="1"/>
    <col min="9730" max="9730" width="24.75" style="3" customWidth="1"/>
    <col min="9731" max="9731" width="6.75" style="3" customWidth="1"/>
    <col min="9732" max="9732" width="5.875" style="3" customWidth="1"/>
    <col min="9733" max="9733" width="9.375" style="3" customWidth="1"/>
    <col min="9734" max="9734" width="9.25" style="3" customWidth="1"/>
    <col min="9735" max="9735" width="7.375" style="3" customWidth="1"/>
    <col min="9736" max="9736" width="8.125" style="3" customWidth="1"/>
    <col min="9737" max="9737" width="9.375" style="3" customWidth="1"/>
    <col min="9738" max="9738" width="42.375" style="3" customWidth="1"/>
    <col min="9739" max="9739" width="9" style="3"/>
    <col min="9740" max="9740" width="12.375" style="3" customWidth="1"/>
    <col min="9741" max="9741" width="9" style="3"/>
    <col min="9742" max="9742" width="9.375" style="3" customWidth="1"/>
    <col min="9743" max="9743" width="8.125" style="3" bestFit="1" customWidth="1"/>
    <col min="9744" max="9744" width="9.125" style="3" bestFit="1" customWidth="1"/>
    <col min="9745" max="9745" width="9" style="3"/>
    <col min="9746" max="9746" width="11.125" style="3" customWidth="1"/>
    <col min="9747" max="9984" width="9" style="3"/>
    <col min="9985" max="9985" width="4.25" style="3" customWidth="1"/>
    <col min="9986" max="9986" width="24.75" style="3" customWidth="1"/>
    <col min="9987" max="9987" width="6.75" style="3" customWidth="1"/>
    <col min="9988" max="9988" width="5.875" style="3" customWidth="1"/>
    <col min="9989" max="9989" width="9.375" style="3" customWidth="1"/>
    <col min="9990" max="9990" width="9.25" style="3" customWidth="1"/>
    <col min="9991" max="9991" width="7.375" style="3" customWidth="1"/>
    <col min="9992" max="9992" width="8.125" style="3" customWidth="1"/>
    <col min="9993" max="9993" width="9.375" style="3" customWidth="1"/>
    <col min="9994" max="9994" width="42.375" style="3" customWidth="1"/>
    <col min="9995" max="9995" width="9" style="3"/>
    <col min="9996" max="9996" width="12.375" style="3" customWidth="1"/>
    <col min="9997" max="9997" width="9" style="3"/>
    <col min="9998" max="9998" width="9.375" style="3" customWidth="1"/>
    <col min="9999" max="9999" width="8.125" style="3" bestFit="1" customWidth="1"/>
    <col min="10000" max="10000" width="9.125" style="3" bestFit="1" customWidth="1"/>
    <col min="10001" max="10001" width="9" style="3"/>
    <col min="10002" max="10002" width="11.125" style="3" customWidth="1"/>
    <col min="10003" max="10240" width="9" style="3"/>
    <col min="10241" max="10241" width="4.25" style="3" customWidth="1"/>
    <col min="10242" max="10242" width="24.75" style="3" customWidth="1"/>
    <col min="10243" max="10243" width="6.75" style="3" customWidth="1"/>
    <col min="10244" max="10244" width="5.875" style="3" customWidth="1"/>
    <col min="10245" max="10245" width="9.375" style="3" customWidth="1"/>
    <col min="10246" max="10246" width="9.25" style="3" customWidth="1"/>
    <col min="10247" max="10247" width="7.375" style="3" customWidth="1"/>
    <col min="10248" max="10248" width="8.125" style="3" customWidth="1"/>
    <col min="10249" max="10249" width="9.375" style="3" customWidth="1"/>
    <col min="10250" max="10250" width="42.375" style="3" customWidth="1"/>
    <col min="10251" max="10251" width="9" style="3"/>
    <col min="10252" max="10252" width="12.375" style="3" customWidth="1"/>
    <col min="10253" max="10253" width="9" style="3"/>
    <col min="10254" max="10254" width="9.375" style="3" customWidth="1"/>
    <col min="10255" max="10255" width="8.125" style="3" bestFit="1" customWidth="1"/>
    <col min="10256" max="10256" width="9.125" style="3" bestFit="1" customWidth="1"/>
    <col min="10257" max="10257" width="9" style="3"/>
    <col min="10258" max="10258" width="11.125" style="3" customWidth="1"/>
    <col min="10259" max="10496" width="9" style="3"/>
    <col min="10497" max="10497" width="4.25" style="3" customWidth="1"/>
    <col min="10498" max="10498" width="24.75" style="3" customWidth="1"/>
    <col min="10499" max="10499" width="6.75" style="3" customWidth="1"/>
    <col min="10500" max="10500" width="5.875" style="3" customWidth="1"/>
    <col min="10501" max="10501" width="9.375" style="3" customWidth="1"/>
    <col min="10502" max="10502" width="9.25" style="3" customWidth="1"/>
    <col min="10503" max="10503" width="7.375" style="3" customWidth="1"/>
    <col min="10504" max="10504" width="8.125" style="3" customWidth="1"/>
    <col min="10505" max="10505" width="9.375" style="3" customWidth="1"/>
    <col min="10506" max="10506" width="42.375" style="3" customWidth="1"/>
    <col min="10507" max="10507" width="9" style="3"/>
    <col min="10508" max="10508" width="12.375" style="3" customWidth="1"/>
    <col min="10509" max="10509" width="9" style="3"/>
    <col min="10510" max="10510" width="9.375" style="3" customWidth="1"/>
    <col min="10511" max="10511" width="8.125" style="3" bestFit="1" customWidth="1"/>
    <col min="10512" max="10512" width="9.125" style="3" bestFit="1" customWidth="1"/>
    <col min="10513" max="10513" width="9" style="3"/>
    <col min="10514" max="10514" width="11.125" style="3" customWidth="1"/>
    <col min="10515" max="10752" width="9" style="3"/>
    <col min="10753" max="10753" width="4.25" style="3" customWidth="1"/>
    <col min="10754" max="10754" width="24.75" style="3" customWidth="1"/>
    <col min="10755" max="10755" width="6.75" style="3" customWidth="1"/>
    <col min="10756" max="10756" width="5.875" style="3" customWidth="1"/>
    <col min="10757" max="10757" width="9.375" style="3" customWidth="1"/>
    <col min="10758" max="10758" width="9.25" style="3" customWidth="1"/>
    <col min="10759" max="10759" width="7.375" style="3" customWidth="1"/>
    <col min="10760" max="10760" width="8.125" style="3" customWidth="1"/>
    <col min="10761" max="10761" width="9.375" style="3" customWidth="1"/>
    <col min="10762" max="10762" width="42.375" style="3" customWidth="1"/>
    <col min="10763" max="10763" width="9" style="3"/>
    <col min="10764" max="10764" width="12.375" style="3" customWidth="1"/>
    <col min="10765" max="10765" width="9" style="3"/>
    <col min="10766" max="10766" width="9.375" style="3" customWidth="1"/>
    <col min="10767" max="10767" width="8.125" style="3" bestFit="1" customWidth="1"/>
    <col min="10768" max="10768" width="9.125" style="3" bestFit="1" customWidth="1"/>
    <col min="10769" max="10769" width="9" style="3"/>
    <col min="10770" max="10770" width="11.125" style="3" customWidth="1"/>
    <col min="10771" max="11008" width="9" style="3"/>
    <col min="11009" max="11009" width="4.25" style="3" customWidth="1"/>
    <col min="11010" max="11010" width="24.75" style="3" customWidth="1"/>
    <col min="11011" max="11011" width="6.75" style="3" customWidth="1"/>
    <col min="11012" max="11012" width="5.875" style="3" customWidth="1"/>
    <col min="11013" max="11013" width="9.375" style="3" customWidth="1"/>
    <col min="11014" max="11014" width="9.25" style="3" customWidth="1"/>
    <col min="11015" max="11015" width="7.375" style="3" customWidth="1"/>
    <col min="11016" max="11016" width="8.125" style="3" customWidth="1"/>
    <col min="11017" max="11017" width="9.375" style="3" customWidth="1"/>
    <col min="11018" max="11018" width="42.375" style="3" customWidth="1"/>
    <col min="11019" max="11019" width="9" style="3"/>
    <col min="11020" max="11020" width="12.375" style="3" customWidth="1"/>
    <col min="11021" max="11021" width="9" style="3"/>
    <col min="11022" max="11022" width="9.375" style="3" customWidth="1"/>
    <col min="11023" max="11023" width="8.125" style="3" bestFit="1" customWidth="1"/>
    <col min="11024" max="11024" width="9.125" style="3" bestFit="1" customWidth="1"/>
    <col min="11025" max="11025" width="9" style="3"/>
    <col min="11026" max="11026" width="11.125" style="3" customWidth="1"/>
    <col min="11027" max="11264" width="9" style="3"/>
    <col min="11265" max="11265" width="4.25" style="3" customWidth="1"/>
    <col min="11266" max="11266" width="24.75" style="3" customWidth="1"/>
    <col min="11267" max="11267" width="6.75" style="3" customWidth="1"/>
    <col min="11268" max="11268" width="5.875" style="3" customWidth="1"/>
    <col min="11269" max="11269" width="9.375" style="3" customWidth="1"/>
    <col min="11270" max="11270" width="9.25" style="3" customWidth="1"/>
    <col min="11271" max="11271" width="7.375" style="3" customWidth="1"/>
    <col min="11272" max="11272" width="8.125" style="3" customWidth="1"/>
    <col min="11273" max="11273" width="9.375" style="3" customWidth="1"/>
    <col min="11274" max="11274" width="42.375" style="3" customWidth="1"/>
    <col min="11275" max="11275" width="9" style="3"/>
    <col min="11276" max="11276" width="12.375" style="3" customWidth="1"/>
    <col min="11277" max="11277" width="9" style="3"/>
    <col min="11278" max="11278" width="9.375" style="3" customWidth="1"/>
    <col min="11279" max="11279" width="8.125" style="3" bestFit="1" customWidth="1"/>
    <col min="11280" max="11280" width="9.125" style="3" bestFit="1" customWidth="1"/>
    <col min="11281" max="11281" width="9" style="3"/>
    <col min="11282" max="11282" width="11.125" style="3" customWidth="1"/>
    <col min="11283" max="11520" width="9" style="3"/>
    <col min="11521" max="11521" width="4.25" style="3" customWidth="1"/>
    <col min="11522" max="11522" width="24.75" style="3" customWidth="1"/>
    <col min="11523" max="11523" width="6.75" style="3" customWidth="1"/>
    <col min="11524" max="11524" width="5.875" style="3" customWidth="1"/>
    <col min="11525" max="11525" width="9.375" style="3" customWidth="1"/>
    <col min="11526" max="11526" width="9.25" style="3" customWidth="1"/>
    <col min="11527" max="11527" width="7.375" style="3" customWidth="1"/>
    <col min="11528" max="11528" width="8.125" style="3" customWidth="1"/>
    <col min="11529" max="11529" width="9.375" style="3" customWidth="1"/>
    <col min="11530" max="11530" width="42.375" style="3" customWidth="1"/>
    <col min="11531" max="11531" width="9" style="3"/>
    <col min="11532" max="11532" width="12.375" style="3" customWidth="1"/>
    <col min="11533" max="11533" width="9" style="3"/>
    <col min="11534" max="11534" width="9.375" style="3" customWidth="1"/>
    <col min="11535" max="11535" width="8.125" style="3" bestFit="1" customWidth="1"/>
    <col min="11536" max="11536" width="9.125" style="3" bestFit="1" customWidth="1"/>
    <col min="11537" max="11537" width="9" style="3"/>
    <col min="11538" max="11538" width="11.125" style="3" customWidth="1"/>
    <col min="11539" max="11776" width="9" style="3"/>
    <col min="11777" max="11777" width="4.25" style="3" customWidth="1"/>
    <col min="11778" max="11778" width="24.75" style="3" customWidth="1"/>
    <col min="11779" max="11779" width="6.75" style="3" customWidth="1"/>
    <col min="11780" max="11780" width="5.875" style="3" customWidth="1"/>
    <col min="11781" max="11781" width="9.375" style="3" customWidth="1"/>
    <col min="11782" max="11782" width="9.25" style="3" customWidth="1"/>
    <col min="11783" max="11783" width="7.375" style="3" customWidth="1"/>
    <col min="11784" max="11784" width="8.125" style="3" customWidth="1"/>
    <col min="11785" max="11785" width="9.375" style="3" customWidth="1"/>
    <col min="11786" max="11786" width="42.375" style="3" customWidth="1"/>
    <col min="11787" max="11787" width="9" style="3"/>
    <col min="11788" max="11788" width="12.375" style="3" customWidth="1"/>
    <col min="11789" max="11789" width="9" style="3"/>
    <col min="11790" max="11790" width="9.375" style="3" customWidth="1"/>
    <col min="11791" max="11791" width="8.125" style="3" bestFit="1" customWidth="1"/>
    <col min="11792" max="11792" width="9.125" style="3" bestFit="1" customWidth="1"/>
    <col min="11793" max="11793" width="9" style="3"/>
    <col min="11794" max="11794" width="11.125" style="3" customWidth="1"/>
    <col min="11795" max="12032" width="9" style="3"/>
    <col min="12033" max="12033" width="4.25" style="3" customWidth="1"/>
    <col min="12034" max="12034" width="24.75" style="3" customWidth="1"/>
    <col min="12035" max="12035" width="6.75" style="3" customWidth="1"/>
    <col min="12036" max="12036" width="5.875" style="3" customWidth="1"/>
    <col min="12037" max="12037" width="9.375" style="3" customWidth="1"/>
    <col min="12038" max="12038" width="9.25" style="3" customWidth="1"/>
    <col min="12039" max="12039" width="7.375" style="3" customWidth="1"/>
    <col min="12040" max="12040" width="8.125" style="3" customWidth="1"/>
    <col min="12041" max="12041" width="9.375" style="3" customWidth="1"/>
    <col min="12042" max="12042" width="42.375" style="3" customWidth="1"/>
    <col min="12043" max="12043" width="9" style="3"/>
    <col min="12044" max="12044" width="12.375" style="3" customWidth="1"/>
    <col min="12045" max="12045" width="9" style="3"/>
    <col min="12046" max="12046" width="9.375" style="3" customWidth="1"/>
    <col min="12047" max="12047" width="8.125" style="3" bestFit="1" customWidth="1"/>
    <col min="12048" max="12048" width="9.125" style="3" bestFit="1" customWidth="1"/>
    <col min="12049" max="12049" width="9" style="3"/>
    <col min="12050" max="12050" width="11.125" style="3" customWidth="1"/>
    <col min="12051" max="12288" width="9" style="3"/>
    <col min="12289" max="12289" width="4.25" style="3" customWidth="1"/>
    <col min="12290" max="12290" width="24.75" style="3" customWidth="1"/>
    <col min="12291" max="12291" width="6.75" style="3" customWidth="1"/>
    <col min="12292" max="12292" width="5.875" style="3" customWidth="1"/>
    <col min="12293" max="12293" width="9.375" style="3" customWidth="1"/>
    <col min="12294" max="12294" width="9.25" style="3" customWidth="1"/>
    <col min="12295" max="12295" width="7.375" style="3" customWidth="1"/>
    <col min="12296" max="12296" width="8.125" style="3" customWidth="1"/>
    <col min="12297" max="12297" width="9.375" style="3" customWidth="1"/>
    <col min="12298" max="12298" width="42.375" style="3" customWidth="1"/>
    <col min="12299" max="12299" width="9" style="3"/>
    <col min="12300" max="12300" width="12.375" style="3" customWidth="1"/>
    <col min="12301" max="12301" width="9" style="3"/>
    <col min="12302" max="12302" width="9.375" style="3" customWidth="1"/>
    <col min="12303" max="12303" width="8.125" style="3" bestFit="1" customWidth="1"/>
    <col min="12304" max="12304" width="9.125" style="3" bestFit="1" customWidth="1"/>
    <col min="12305" max="12305" width="9" style="3"/>
    <col min="12306" max="12306" width="11.125" style="3" customWidth="1"/>
    <col min="12307" max="12544" width="9" style="3"/>
    <col min="12545" max="12545" width="4.25" style="3" customWidth="1"/>
    <col min="12546" max="12546" width="24.75" style="3" customWidth="1"/>
    <col min="12547" max="12547" width="6.75" style="3" customWidth="1"/>
    <col min="12548" max="12548" width="5.875" style="3" customWidth="1"/>
    <col min="12549" max="12549" width="9.375" style="3" customWidth="1"/>
    <col min="12550" max="12550" width="9.25" style="3" customWidth="1"/>
    <col min="12551" max="12551" width="7.375" style="3" customWidth="1"/>
    <col min="12552" max="12552" width="8.125" style="3" customWidth="1"/>
    <col min="12553" max="12553" width="9.375" style="3" customWidth="1"/>
    <col min="12554" max="12554" width="42.375" style="3" customWidth="1"/>
    <col min="12555" max="12555" width="9" style="3"/>
    <col min="12556" max="12556" width="12.375" style="3" customWidth="1"/>
    <col min="12557" max="12557" width="9" style="3"/>
    <col min="12558" max="12558" width="9.375" style="3" customWidth="1"/>
    <col min="12559" max="12559" width="8.125" style="3" bestFit="1" customWidth="1"/>
    <col min="12560" max="12560" width="9.125" style="3" bestFit="1" customWidth="1"/>
    <col min="12561" max="12561" width="9" style="3"/>
    <col min="12562" max="12562" width="11.125" style="3" customWidth="1"/>
    <col min="12563" max="12800" width="9" style="3"/>
    <col min="12801" max="12801" width="4.25" style="3" customWidth="1"/>
    <col min="12802" max="12802" width="24.75" style="3" customWidth="1"/>
    <col min="12803" max="12803" width="6.75" style="3" customWidth="1"/>
    <col min="12804" max="12804" width="5.875" style="3" customWidth="1"/>
    <col min="12805" max="12805" width="9.375" style="3" customWidth="1"/>
    <col min="12806" max="12806" width="9.25" style="3" customWidth="1"/>
    <col min="12807" max="12807" width="7.375" style="3" customWidth="1"/>
    <col min="12808" max="12808" width="8.125" style="3" customWidth="1"/>
    <col min="12809" max="12809" width="9.375" style="3" customWidth="1"/>
    <col min="12810" max="12810" width="42.375" style="3" customWidth="1"/>
    <col min="12811" max="12811" width="9" style="3"/>
    <col min="12812" max="12812" width="12.375" style="3" customWidth="1"/>
    <col min="12813" max="12813" width="9" style="3"/>
    <col min="12814" max="12814" width="9.375" style="3" customWidth="1"/>
    <col min="12815" max="12815" width="8.125" style="3" bestFit="1" customWidth="1"/>
    <col min="12816" max="12816" width="9.125" style="3" bestFit="1" customWidth="1"/>
    <col min="12817" max="12817" width="9" style="3"/>
    <col min="12818" max="12818" width="11.125" style="3" customWidth="1"/>
    <col min="12819" max="13056" width="9" style="3"/>
    <col min="13057" max="13057" width="4.25" style="3" customWidth="1"/>
    <col min="13058" max="13058" width="24.75" style="3" customWidth="1"/>
    <col min="13059" max="13059" width="6.75" style="3" customWidth="1"/>
    <col min="13060" max="13060" width="5.875" style="3" customWidth="1"/>
    <col min="13061" max="13061" width="9.375" style="3" customWidth="1"/>
    <col min="13062" max="13062" width="9.25" style="3" customWidth="1"/>
    <col min="13063" max="13063" width="7.375" style="3" customWidth="1"/>
    <col min="13064" max="13064" width="8.125" style="3" customWidth="1"/>
    <col min="13065" max="13065" width="9.375" style="3" customWidth="1"/>
    <col min="13066" max="13066" width="42.375" style="3" customWidth="1"/>
    <col min="13067" max="13067" width="9" style="3"/>
    <col min="13068" max="13068" width="12.375" style="3" customWidth="1"/>
    <col min="13069" max="13069" width="9" style="3"/>
    <col min="13070" max="13070" width="9.375" style="3" customWidth="1"/>
    <col min="13071" max="13071" width="8.125" style="3" bestFit="1" customWidth="1"/>
    <col min="13072" max="13072" width="9.125" style="3" bestFit="1" customWidth="1"/>
    <col min="13073" max="13073" width="9" style="3"/>
    <col min="13074" max="13074" width="11.125" style="3" customWidth="1"/>
    <col min="13075" max="13312" width="9" style="3"/>
    <col min="13313" max="13313" width="4.25" style="3" customWidth="1"/>
    <col min="13314" max="13314" width="24.75" style="3" customWidth="1"/>
    <col min="13315" max="13315" width="6.75" style="3" customWidth="1"/>
    <col min="13316" max="13316" width="5.875" style="3" customWidth="1"/>
    <col min="13317" max="13317" width="9.375" style="3" customWidth="1"/>
    <col min="13318" max="13318" width="9.25" style="3" customWidth="1"/>
    <col min="13319" max="13319" width="7.375" style="3" customWidth="1"/>
    <col min="13320" max="13320" width="8.125" style="3" customWidth="1"/>
    <col min="13321" max="13321" width="9.375" style="3" customWidth="1"/>
    <col min="13322" max="13322" width="42.375" style="3" customWidth="1"/>
    <col min="13323" max="13323" width="9" style="3"/>
    <col min="13324" max="13324" width="12.375" style="3" customWidth="1"/>
    <col min="13325" max="13325" width="9" style="3"/>
    <col min="13326" max="13326" width="9.375" style="3" customWidth="1"/>
    <col min="13327" max="13327" width="8.125" style="3" bestFit="1" customWidth="1"/>
    <col min="13328" max="13328" width="9.125" style="3" bestFit="1" customWidth="1"/>
    <col min="13329" max="13329" width="9" style="3"/>
    <col min="13330" max="13330" width="11.125" style="3" customWidth="1"/>
    <col min="13331" max="13568" width="9" style="3"/>
    <col min="13569" max="13569" width="4.25" style="3" customWidth="1"/>
    <col min="13570" max="13570" width="24.75" style="3" customWidth="1"/>
    <col min="13571" max="13571" width="6.75" style="3" customWidth="1"/>
    <col min="13572" max="13572" width="5.875" style="3" customWidth="1"/>
    <col min="13573" max="13573" width="9.375" style="3" customWidth="1"/>
    <col min="13574" max="13574" width="9.25" style="3" customWidth="1"/>
    <col min="13575" max="13575" width="7.375" style="3" customWidth="1"/>
    <col min="13576" max="13576" width="8.125" style="3" customWidth="1"/>
    <col min="13577" max="13577" width="9.375" style="3" customWidth="1"/>
    <col min="13578" max="13578" width="42.375" style="3" customWidth="1"/>
    <col min="13579" max="13579" width="9" style="3"/>
    <col min="13580" max="13580" width="12.375" style="3" customWidth="1"/>
    <col min="13581" max="13581" width="9" style="3"/>
    <col min="13582" max="13582" width="9.375" style="3" customWidth="1"/>
    <col min="13583" max="13583" width="8.125" style="3" bestFit="1" customWidth="1"/>
    <col min="13584" max="13584" width="9.125" style="3" bestFit="1" customWidth="1"/>
    <col min="13585" max="13585" width="9" style="3"/>
    <col min="13586" max="13586" width="11.125" style="3" customWidth="1"/>
    <col min="13587" max="13824" width="9" style="3"/>
    <col min="13825" max="13825" width="4.25" style="3" customWidth="1"/>
    <col min="13826" max="13826" width="24.75" style="3" customWidth="1"/>
    <col min="13827" max="13827" width="6.75" style="3" customWidth="1"/>
    <col min="13828" max="13828" width="5.875" style="3" customWidth="1"/>
    <col min="13829" max="13829" width="9.375" style="3" customWidth="1"/>
    <col min="13830" max="13830" width="9.25" style="3" customWidth="1"/>
    <col min="13831" max="13831" width="7.375" style="3" customWidth="1"/>
    <col min="13832" max="13832" width="8.125" style="3" customWidth="1"/>
    <col min="13833" max="13833" width="9.375" style="3" customWidth="1"/>
    <col min="13834" max="13834" width="42.375" style="3" customWidth="1"/>
    <col min="13835" max="13835" width="9" style="3"/>
    <col min="13836" max="13836" width="12.375" style="3" customWidth="1"/>
    <col min="13837" max="13837" width="9" style="3"/>
    <col min="13838" max="13838" width="9.375" style="3" customWidth="1"/>
    <col min="13839" max="13839" width="8.125" style="3" bestFit="1" customWidth="1"/>
    <col min="13840" max="13840" width="9.125" style="3" bestFit="1" customWidth="1"/>
    <col min="13841" max="13841" width="9" style="3"/>
    <col min="13842" max="13842" width="11.125" style="3" customWidth="1"/>
    <col min="13843" max="14080" width="9" style="3"/>
    <col min="14081" max="14081" width="4.25" style="3" customWidth="1"/>
    <col min="14082" max="14082" width="24.75" style="3" customWidth="1"/>
    <col min="14083" max="14083" width="6.75" style="3" customWidth="1"/>
    <col min="14084" max="14084" width="5.875" style="3" customWidth="1"/>
    <col min="14085" max="14085" width="9.375" style="3" customWidth="1"/>
    <col min="14086" max="14086" width="9.25" style="3" customWidth="1"/>
    <col min="14087" max="14087" width="7.375" style="3" customWidth="1"/>
    <col min="14088" max="14088" width="8.125" style="3" customWidth="1"/>
    <col min="14089" max="14089" width="9.375" style="3" customWidth="1"/>
    <col min="14090" max="14090" width="42.375" style="3" customWidth="1"/>
    <col min="14091" max="14091" width="9" style="3"/>
    <col min="14092" max="14092" width="12.375" style="3" customWidth="1"/>
    <col min="14093" max="14093" width="9" style="3"/>
    <col min="14094" max="14094" width="9.375" style="3" customWidth="1"/>
    <col min="14095" max="14095" width="8.125" style="3" bestFit="1" customWidth="1"/>
    <col min="14096" max="14096" width="9.125" style="3" bestFit="1" customWidth="1"/>
    <col min="14097" max="14097" width="9" style="3"/>
    <col min="14098" max="14098" width="11.125" style="3" customWidth="1"/>
    <col min="14099" max="14336" width="9" style="3"/>
    <col min="14337" max="14337" width="4.25" style="3" customWidth="1"/>
    <col min="14338" max="14338" width="24.75" style="3" customWidth="1"/>
    <col min="14339" max="14339" width="6.75" style="3" customWidth="1"/>
    <col min="14340" max="14340" width="5.875" style="3" customWidth="1"/>
    <col min="14341" max="14341" width="9.375" style="3" customWidth="1"/>
    <col min="14342" max="14342" width="9.25" style="3" customWidth="1"/>
    <col min="14343" max="14343" width="7.375" style="3" customWidth="1"/>
    <col min="14344" max="14344" width="8.125" style="3" customWidth="1"/>
    <col min="14345" max="14345" width="9.375" style="3" customWidth="1"/>
    <col min="14346" max="14346" width="42.375" style="3" customWidth="1"/>
    <col min="14347" max="14347" width="9" style="3"/>
    <col min="14348" max="14348" width="12.375" style="3" customWidth="1"/>
    <col min="14349" max="14349" width="9" style="3"/>
    <col min="14350" max="14350" width="9.375" style="3" customWidth="1"/>
    <col min="14351" max="14351" width="8.125" style="3" bestFit="1" customWidth="1"/>
    <col min="14352" max="14352" width="9.125" style="3" bestFit="1" customWidth="1"/>
    <col min="14353" max="14353" width="9" style="3"/>
    <col min="14354" max="14354" width="11.125" style="3" customWidth="1"/>
    <col min="14355" max="14592" width="9" style="3"/>
    <col min="14593" max="14593" width="4.25" style="3" customWidth="1"/>
    <col min="14594" max="14594" width="24.75" style="3" customWidth="1"/>
    <col min="14595" max="14595" width="6.75" style="3" customWidth="1"/>
    <col min="14596" max="14596" width="5.875" style="3" customWidth="1"/>
    <col min="14597" max="14597" width="9.375" style="3" customWidth="1"/>
    <col min="14598" max="14598" width="9.25" style="3" customWidth="1"/>
    <col min="14599" max="14599" width="7.375" style="3" customWidth="1"/>
    <col min="14600" max="14600" width="8.125" style="3" customWidth="1"/>
    <col min="14601" max="14601" width="9.375" style="3" customWidth="1"/>
    <col min="14602" max="14602" width="42.375" style="3" customWidth="1"/>
    <col min="14603" max="14603" width="9" style="3"/>
    <col min="14604" max="14604" width="12.375" style="3" customWidth="1"/>
    <col min="14605" max="14605" width="9" style="3"/>
    <col min="14606" max="14606" width="9.375" style="3" customWidth="1"/>
    <col min="14607" max="14607" width="8.125" style="3" bestFit="1" customWidth="1"/>
    <col min="14608" max="14608" width="9.125" style="3" bestFit="1" customWidth="1"/>
    <col min="14609" max="14609" width="9" style="3"/>
    <col min="14610" max="14610" width="11.125" style="3" customWidth="1"/>
    <col min="14611" max="14848" width="9" style="3"/>
    <col min="14849" max="14849" width="4.25" style="3" customWidth="1"/>
    <col min="14850" max="14850" width="24.75" style="3" customWidth="1"/>
    <col min="14851" max="14851" width="6.75" style="3" customWidth="1"/>
    <col min="14852" max="14852" width="5.875" style="3" customWidth="1"/>
    <col min="14853" max="14853" width="9.375" style="3" customWidth="1"/>
    <col min="14854" max="14854" width="9.25" style="3" customWidth="1"/>
    <col min="14855" max="14855" width="7.375" style="3" customWidth="1"/>
    <col min="14856" max="14856" width="8.125" style="3" customWidth="1"/>
    <col min="14857" max="14857" width="9.375" style="3" customWidth="1"/>
    <col min="14858" max="14858" width="42.375" style="3" customWidth="1"/>
    <col min="14859" max="14859" width="9" style="3"/>
    <col min="14860" max="14860" width="12.375" style="3" customWidth="1"/>
    <col min="14861" max="14861" width="9" style="3"/>
    <col min="14862" max="14862" width="9.375" style="3" customWidth="1"/>
    <col min="14863" max="14863" width="8.125" style="3" bestFit="1" customWidth="1"/>
    <col min="14864" max="14864" width="9.125" style="3" bestFit="1" customWidth="1"/>
    <col min="14865" max="14865" width="9" style="3"/>
    <col min="14866" max="14866" width="11.125" style="3" customWidth="1"/>
    <col min="14867" max="15104" width="9" style="3"/>
    <col min="15105" max="15105" width="4.25" style="3" customWidth="1"/>
    <col min="15106" max="15106" width="24.75" style="3" customWidth="1"/>
    <col min="15107" max="15107" width="6.75" style="3" customWidth="1"/>
    <col min="15108" max="15108" width="5.875" style="3" customWidth="1"/>
    <col min="15109" max="15109" width="9.375" style="3" customWidth="1"/>
    <col min="15110" max="15110" width="9.25" style="3" customWidth="1"/>
    <col min="15111" max="15111" width="7.375" style="3" customWidth="1"/>
    <col min="15112" max="15112" width="8.125" style="3" customWidth="1"/>
    <col min="15113" max="15113" width="9.375" style="3" customWidth="1"/>
    <col min="15114" max="15114" width="42.375" style="3" customWidth="1"/>
    <col min="15115" max="15115" width="9" style="3"/>
    <col min="15116" max="15116" width="12.375" style="3" customWidth="1"/>
    <col min="15117" max="15117" width="9" style="3"/>
    <col min="15118" max="15118" width="9.375" style="3" customWidth="1"/>
    <col min="15119" max="15119" width="8.125" style="3" bestFit="1" customWidth="1"/>
    <col min="15120" max="15120" width="9.125" style="3" bestFit="1" customWidth="1"/>
    <col min="15121" max="15121" width="9" style="3"/>
    <col min="15122" max="15122" width="11.125" style="3" customWidth="1"/>
    <col min="15123" max="15360" width="9" style="3"/>
    <col min="15361" max="15361" width="4.25" style="3" customWidth="1"/>
    <col min="15362" max="15362" width="24.75" style="3" customWidth="1"/>
    <col min="15363" max="15363" width="6.75" style="3" customWidth="1"/>
    <col min="15364" max="15364" width="5.875" style="3" customWidth="1"/>
    <col min="15365" max="15365" width="9.375" style="3" customWidth="1"/>
    <col min="15366" max="15366" width="9.25" style="3" customWidth="1"/>
    <col min="15367" max="15367" width="7.375" style="3" customWidth="1"/>
    <col min="15368" max="15368" width="8.125" style="3" customWidth="1"/>
    <col min="15369" max="15369" width="9.375" style="3" customWidth="1"/>
    <col min="15370" max="15370" width="42.375" style="3" customWidth="1"/>
    <col min="15371" max="15371" width="9" style="3"/>
    <col min="15372" max="15372" width="12.375" style="3" customWidth="1"/>
    <col min="15373" max="15373" width="9" style="3"/>
    <col min="15374" max="15374" width="9.375" style="3" customWidth="1"/>
    <col min="15375" max="15375" width="8.125" style="3" bestFit="1" customWidth="1"/>
    <col min="15376" max="15376" width="9.125" style="3" bestFit="1" customWidth="1"/>
    <col min="15377" max="15377" width="9" style="3"/>
    <col min="15378" max="15378" width="11.125" style="3" customWidth="1"/>
    <col min="15379" max="15616" width="9" style="3"/>
    <col min="15617" max="15617" width="4.25" style="3" customWidth="1"/>
    <col min="15618" max="15618" width="24.75" style="3" customWidth="1"/>
    <col min="15619" max="15619" width="6.75" style="3" customWidth="1"/>
    <col min="15620" max="15620" width="5.875" style="3" customWidth="1"/>
    <col min="15621" max="15621" width="9.375" style="3" customWidth="1"/>
    <col min="15622" max="15622" width="9.25" style="3" customWidth="1"/>
    <col min="15623" max="15623" width="7.375" style="3" customWidth="1"/>
    <col min="15624" max="15624" width="8.125" style="3" customWidth="1"/>
    <col min="15625" max="15625" width="9.375" style="3" customWidth="1"/>
    <col min="15626" max="15626" width="42.375" style="3" customWidth="1"/>
    <col min="15627" max="15627" width="9" style="3"/>
    <col min="15628" max="15628" width="12.375" style="3" customWidth="1"/>
    <col min="15629" max="15629" width="9" style="3"/>
    <col min="15630" max="15630" width="9.375" style="3" customWidth="1"/>
    <col min="15631" max="15631" width="8.125" style="3" bestFit="1" customWidth="1"/>
    <col min="15632" max="15632" width="9.125" style="3" bestFit="1" customWidth="1"/>
    <col min="15633" max="15633" width="9" style="3"/>
    <col min="15634" max="15634" width="11.125" style="3" customWidth="1"/>
    <col min="15635" max="15872" width="9" style="3"/>
    <col min="15873" max="15873" width="4.25" style="3" customWidth="1"/>
    <col min="15874" max="15874" width="24.75" style="3" customWidth="1"/>
    <col min="15875" max="15875" width="6.75" style="3" customWidth="1"/>
    <col min="15876" max="15876" width="5.875" style="3" customWidth="1"/>
    <col min="15877" max="15877" width="9.375" style="3" customWidth="1"/>
    <col min="15878" max="15878" width="9.25" style="3" customWidth="1"/>
    <col min="15879" max="15879" width="7.375" style="3" customWidth="1"/>
    <col min="15880" max="15880" width="8.125" style="3" customWidth="1"/>
    <col min="15881" max="15881" width="9.375" style="3" customWidth="1"/>
    <col min="15882" max="15882" width="42.375" style="3" customWidth="1"/>
    <col min="15883" max="15883" width="9" style="3"/>
    <col min="15884" max="15884" width="12.375" style="3" customWidth="1"/>
    <col min="15885" max="15885" width="9" style="3"/>
    <col min="15886" max="15886" width="9.375" style="3" customWidth="1"/>
    <col min="15887" max="15887" width="8.125" style="3" bestFit="1" customWidth="1"/>
    <col min="15888" max="15888" width="9.125" style="3" bestFit="1" customWidth="1"/>
    <col min="15889" max="15889" width="9" style="3"/>
    <col min="15890" max="15890" width="11.125" style="3" customWidth="1"/>
    <col min="15891" max="16128" width="9" style="3"/>
    <col min="16129" max="16129" width="4.25" style="3" customWidth="1"/>
    <col min="16130" max="16130" width="24.75" style="3" customWidth="1"/>
    <col min="16131" max="16131" width="6.75" style="3" customWidth="1"/>
    <col min="16132" max="16132" width="5.875" style="3" customWidth="1"/>
    <col min="16133" max="16133" width="9.375" style="3" customWidth="1"/>
    <col min="16134" max="16134" width="9.25" style="3" customWidth="1"/>
    <col min="16135" max="16135" width="7.375" style="3" customWidth="1"/>
    <col min="16136" max="16136" width="8.125" style="3" customWidth="1"/>
    <col min="16137" max="16137" width="9.375" style="3" customWidth="1"/>
    <col min="16138" max="16138" width="42.375" style="3" customWidth="1"/>
    <col min="16139" max="16139" width="9" style="3"/>
    <col min="16140" max="16140" width="12.375" style="3" customWidth="1"/>
    <col min="16141" max="16141" width="9" style="3"/>
    <col min="16142" max="16142" width="9.375" style="3" customWidth="1"/>
    <col min="16143" max="16143" width="8.125" style="3" bestFit="1" customWidth="1"/>
    <col min="16144" max="16144" width="9.125" style="3" bestFit="1" customWidth="1"/>
    <col min="16145" max="16145" width="9" style="3"/>
    <col min="16146" max="16146" width="11.125" style="3" customWidth="1"/>
    <col min="16147" max="16384" width="9" style="3"/>
  </cols>
  <sheetData>
    <row r="1" spans="1:17" ht="23.25" x14ac:dyDescent="0.5">
      <c r="A1" s="89" t="s">
        <v>153</v>
      </c>
      <c r="B1" s="89"/>
      <c r="C1" s="290" t="str">
        <f>'ปร 4'!C1:I1</f>
        <v>ต่อเติมศาลาเอนกประสงค์</v>
      </c>
      <c r="D1" s="290"/>
      <c r="E1" s="290"/>
      <c r="F1" s="290"/>
      <c r="G1" s="290"/>
      <c r="H1" s="290"/>
      <c r="I1" s="290"/>
      <c r="J1" s="90" t="s">
        <v>137</v>
      </c>
    </row>
    <row r="2" spans="1:17" ht="23.25" x14ac:dyDescent="0.5">
      <c r="A2" s="91" t="s">
        <v>21</v>
      </c>
      <c r="B2" s="92"/>
      <c r="C2" s="318" t="str">
        <f>'ปร 4'!C2</f>
        <v>บริเวณศาลาเอนกประสงค์ง ม.9  ต.สันทรายน้อย อ.สันทราย  จ.เชียงใหม่</v>
      </c>
      <c r="D2" s="318"/>
      <c r="E2" s="318"/>
      <c r="F2" s="318"/>
      <c r="G2" s="318"/>
      <c r="H2" s="318"/>
      <c r="I2" s="318"/>
      <c r="J2" s="318"/>
    </row>
    <row r="3" spans="1:17" ht="24" thickBot="1" x14ac:dyDescent="0.55000000000000004">
      <c r="A3" s="91" t="s">
        <v>22</v>
      </c>
      <c r="B3" s="92"/>
      <c r="C3" s="92" t="s">
        <v>23</v>
      </c>
      <c r="D3" s="92"/>
      <c r="E3" s="93"/>
      <c r="F3" s="93"/>
      <c r="G3" s="93"/>
      <c r="H3" s="93"/>
      <c r="I3" s="93"/>
      <c r="J3" s="92"/>
      <c r="M3" s="4"/>
    </row>
    <row r="4" spans="1:17" s="106" customFormat="1" ht="23.25" x14ac:dyDescent="0.5">
      <c r="A4" s="102" t="s">
        <v>5</v>
      </c>
      <c r="B4" s="102" t="s">
        <v>6</v>
      </c>
      <c r="C4" s="102" t="s">
        <v>7</v>
      </c>
      <c r="D4" s="102" t="s">
        <v>8</v>
      </c>
      <c r="E4" s="291" t="s">
        <v>9</v>
      </c>
      <c r="F4" s="292"/>
      <c r="G4" s="291" t="s">
        <v>10</v>
      </c>
      <c r="H4" s="292"/>
      <c r="I4" s="102" t="s">
        <v>11</v>
      </c>
      <c r="J4" s="102" t="s">
        <v>12</v>
      </c>
      <c r="K4" s="103"/>
      <c r="L4" s="97"/>
      <c r="M4" s="104"/>
      <c r="N4" s="97"/>
      <c r="O4" s="105"/>
      <c r="P4" s="100"/>
    </row>
    <row r="5" spans="1:17" s="94" customFormat="1" ht="24" thickBot="1" x14ac:dyDescent="0.55000000000000004">
      <c r="A5" s="107"/>
      <c r="B5" s="107"/>
      <c r="C5" s="107"/>
      <c r="D5" s="107"/>
      <c r="E5" s="108" t="s">
        <v>13</v>
      </c>
      <c r="F5" s="108" t="s">
        <v>14</v>
      </c>
      <c r="G5" s="108" t="s">
        <v>13</v>
      </c>
      <c r="H5" s="108" t="s">
        <v>14</v>
      </c>
      <c r="I5" s="107" t="s">
        <v>15</v>
      </c>
      <c r="J5" s="107"/>
      <c r="L5" s="104"/>
      <c r="M5" s="109"/>
      <c r="N5" s="119"/>
    </row>
    <row r="6" spans="1:17" s="94" customFormat="1" ht="23.25" x14ac:dyDescent="0.5">
      <c r="A6" s="111">
        <v>1</v>
      </c>
      <c r="B6" s="112" t="s">
        <v>74</v>
      </c>
      <c r="C6" s="113"/>
      <c r="D6" s="111"/>
      <c r="E6" s="114"/>
      <c r="F6" s="115"/>
      <c r="G6" s="115"/>
      <c r="H6" s="115"/>
      <c r="I6" s="114"/>
      <c r="J6" s="116"/>
      <c r="L6" s="117"/>
      <c r="M6" s="118"/>
      <c r="N6" s="119"/>
      <c r="O6" s="73"/>
    </row>
    <row r="7" spans="1:17" s="94" customFormat="1" ht="23.25" x14ac:dyDescent="0.5">
      <c r="A7" s="120">
        <v>1.1000000000000001</v>
      </c>
      <c r="B7" s="121" t="s">
        <v>77</v>
      </c>
      <c r="C7" s="122">
        <f>29+16+13.3</f>
        <v>58.3</v>
      </c>
      <c r="D7" s="123" t="s">
        <v>1</v>
      </c>
      <c r="E7" s="124"/>
      <c r="F7" s="125"/>
      <c r="G7" s="126"/>
      <c r="H7" s="127"/>
      <c r="I7" s="127"/>
      <c r="J7" s="128"/>
      <c r="L7" s="117"/>
      <c r="M7" s="118"/>
      <c r="N7" s="119"/>
      <c r="O7" s="73"/>
    </row>
    <row r="8" spans="1:17" s="94" customFormat="1" ht="23.25" x14ac:dyDescent="0.5">
      <c r="A8" s="129">
        <v>1.2</v>
      </c>
      <c r="B8" s="130" t="s">
        <v>62</v>
      </c>
      <c r="C8" s="131">
        <f>1.8+1+0.83</f>
        <v>3.63</v>
      </c>
      <c r="D8" s="132" t="s">
        <v>1</v>
      </c>
      <c r="E8" s="131"/>
      <c r="F8" s="125"/>
      <c r="G8" s="122"/>
      <c r="H8" s="127"/>
      <c r="I8" s="127"/>
      <c r="J8" s="133"/>
      <c r="L8" s="117"/>
      <c r="M8" s="118"/>
      <c r="N8" s="119"/>
      <c r="O8" s="73"/>
    </row>
    <row r="9" spans="1:17" s="94" customFormat="1" ht="23.25" x14ac:dyDescent="0.5">
      <c r="A9" s="129">
        <v>1.3</v>
      </c>
      <c r="B9" s="130" t="s">
        <v>78</v>
      </c>
      <c r="C9" s="131">
        <f>0.9+0.6+0.5</f>
        <v>2</v>
      </c>
      <c r="D9" s="132" t="s">
        <v>1</v>
      </c>
      <c r="E9" s="131"/>
      <c r="F9" s="125"/>
      <c r="G9" s="122"/>
      <c r="H9" s="127"/>
      <c r="I9" s="127"/>
      <c r="J9" s="134"/>
      <c r="L9" s="117"/>
      <c r="M9" s="118"/>
      <c r="N9" s="119"/>
      <c r="O9" s="73"/>
    </row>
    <row r="10" spans="1:17" s="94" customFormat="1" ht="23.25" x14ac:dyDescent="0.5">
      <c r="A10" s="129">
        <v>1.4</v>
      </c>
      <c r="B10" s="130" t="s">
        <v>79</v>
      </c>
      <c r="C10" s="131">
        <f>7+3.3+4.1+0.7+11.25+11.6+2.75+0.6</f>
        <v>41.300000000000004</v>
      </c>
      <c r="D10" s="132" t="s">
        <v>1</v>
      </c>
      <c r="E10" s="131"/>
      <c r="F10" s="125"/>
      <c r="G10" s="122"/>
      <c r="H10" s="127"/>
      <c r="I10" s="127"/>
      <c r="J10" s="135"/>
      <c r="L10" s="117"/>
      <c r="M10" s="118"/>
      <c r="N10" s="119"/>
      <c r="O10" s="73"/>
    </row>
    <row r="11" spans="1:17" s="94" customFormat="1" ht="23.25" x14ac:dyDescent="0.5">
      <c r="A11" s="129">
        <v>1.5</v>
      </c>
      <c r="B11" s="130" t="s">
        <v>26</v>
      </c>
      <c r="C11" s="131">
        <f>13+9.8+33+9+90+8.16+7.5</f>
        <v>170.46</v>
      </c>
      <c r="D11" s="132" t="s">
        <v>17</v>
      </c>
      <c r="E11" s="136"/>
      <c r="F11" s="125"/>
      <c r="G11" s="137"/>
      <c r="H11" s="127"/>
      <c r="I11" s="127"/>
      <c r="J11" s="135"/>
      <c r="L11" s="117"/>
      <c r="M11" s="118"/>
      <c r="N11" s="119"/>
      <c r="O11" s="73"/>
    </row>
    <row r="12" spans="1:17" s="94" customFormat="1" ht="23.25" x14ac:dyDescent="0.5">
      <c r="A12" s="129">
        <v>1.6</v>
      </c>
      <c r="B12" s="130" t="s">
        <v>20</v>
      </c>
      <c r="C12" s="131">
        <f>C11*0.2</f>
        <v>34.092000000000006</v>
      </c>
      <c r="D12" s="132" t="s">
        <v>80</v>
      </c>
      <c r="E12" s="131"/>
      <c r="F12" s="125"/>
      <c r="G12" s="137"/>
      <c r="H12" s="127"/>
      <c r="I12" s="127"/>
      <c r="J12" s="138"/>
    </row>
    <row r="13" spans="1:17" s="94" customFormat="1" ht="23.25" x14ac:dyDescent="0.5">
      <c r="A13" s="129">
        <v>1.7</v>
      </c>
      <c r="B13" s="130" t="s">
        <v>81</v>
      </c>
      <c r="C13" s="131">
        <f>C12*0.3</f>
        <v>10.227600000000001</v>
      </c>
      <c r="D13" s="132" t="s">
        <v>80</v>
      </c>
      <c r="E13" s="131"/>
      <c r="F13" s="125"/>
      <c r="G13" s="137"/>
      <c r="H13" s="127"/>
      <c r="I13" s="127"/>
      <c r="J13" s="135"/>
      <c r="M13" s="296" t="s">
        <v>94</v>
      </c>
      <c r="N13" s="297"/>
      <c r="O13" s="297"/>
      <c r="P13" s="297"/>
      <c r="Q13" s="298"/>
    </row>
    <row r="14" spans="1:17" s="94" customFormat="1" ht="23.25" x14ac:dyDescent="0.5">
      <c r="A14" s="129">
        <v>1.8</v>
      </c>
      <c r="B14" s="130" t="s">
        <v>25</v>
      </c>
      <c r="C14" s="131">
        <f>C11*0.2</f>
        <v>34.092000000000006</v>
      </c>
      <c r="D14" s="132" t="s">
        <v>16</v>
      </c>
      <c r="E14" s="131"/>
      <c r="F14" s="125"/>
      <c r="G14" s="137"/>
      <c r="H14" s="127"/>
      <c r="I14" s="127"/>
      <c r="J14" s="135"/>
      <c r="L14" s="84"/>
      <c r="M14" s="80" t="s">
        <v>95</v>
      </c>
      <c r="N14" s="82" t="s">
        <v>96</v>
      </c>
      <c r="O14" s="82" t="s">
        <v>97</v>
      </c>
      <c r="P14" s="82" t="s">
        <v>98</v>
      </c>
      <c r="Q14" s="82" t="s">
        <v>99</v>
      </c>
    </row>
    <row r="15" spans="1:17" s="94" customFormat="1" ht="23.25" x14ac:dyDescent="0.5">
      <c r="A15" s="129">
        <v>1.9</v>
      </c>
      <c r="B15" s="130" t="s">
        <v>82</v>
      </c>
      <c r="C15" s="131">
        <v>0</v>
      </c>
      <c r="D15" s="139" t="s">
        <v>16</v>
      </c>
      <c r="E15" s="131"/>
      <c r="F15" s="125"/>
      <c r="G15" s="122"/>
      <c r="H15" s="127"/>
      <c r="I15" s="127"/>
      <c r="J15" s="135"/>
      <c r="L15" s="75"/>
      <c r="M15" s="78" t="s">
        <v>100</v>
      </c>
      <c r="N15" s="85">
        <v>0.88</v>
      </c>
      <c r="O15" s="85">
        <v>0</v>
      </c>
      <c r="P15" s="79">
        <f>N15*O15</f>
        <v>0</v>
      </c>
      <c r="Q15" s="86">
        <f>O15/10</f>
        <v>0</v>
      </c>
    </row>
    <row r="16" spans="1:17" s="94" customFormat="1" ht="23.25" x14ac:dyDescent="0.5">
      <c r="A16" s="140">
        <v>1.1000000000000001</v>
      </c>
      <c r="B16" s="130" t="s">
        <v>83</v>
      </c>
      <c r="C16" s="131">
        <f>P16*1.11</f>
        <v>2976.1986000000006</v>
      </c>
      <c r="D16" s="135" t="s">
        <v>16</v>
      </c>
      <c r="E16" s="131"/>
      <c r="F16" s="125"/>
      <c r="G16" s="122"/>
      <c r="H16" s="127"/>
      <c r="I16" s="127"/>
      <c r="J16" s="135"/>
      <c r="L16" s="75"/>
      <c r="M16" s="78" t="s">
        <v>101</v>
      </c>
      <c r="N16" s="85">
        <v>1.58</v>
      </c>
      <c r="O16" s="85">
        <f>139+108+1200+115+90+45</f>
        <v>1697</v>
      </c>
      <c r="P16" s="79">
        <f t="shared" ref="P16:P19" si="0">N16*O16</f>
        <v>2681.26</v>
      </c>
      <c r="Q16" s="86">
        <f t="shared" ref="Q16:Q19" si="1">O16/10</f>
        <v>169.7</v>
      </c>
    </row>
    <row r="17" spans="1:18" s="94" customFormat="1" ht="23.25" x14ac:dyDescent="0.5">
      <c r="A17" s="140">
        <v>1.1100000000000001</v>
      </c>
      <c r="B17" s="130" t="s">
        <v>84</v>
      </c>
      <c r="C17" s="131">
        <f>P17*1.13</f>
        <v>1579.7626</v>
      </c>
      <c r="D17" s="135" t="s">
        <v>16</v>
      </c>
      <c r="E17" s="131"/>
      <c r="F17" s="125"/>
      <c r="G17" s="122"/>
      <c r="H17" s="127"/>
      <c r="I17" s="127"/>
      <c r="J17" s="135"/>
      <c r="L17" s="75"/>
      <c r="M17" s="78" t="s">
        <v>102</v>
      </c>
      <c r="N17" s="85">
        <v>2.4700000000000002</v>
      </c>
      <c r="O17" s="85">
        <f>300+266</f>
        <v>566</v>
      </c>
      <c r="P17" s="79">
        <f t="shared" si="0"/>
        <v>1398.0200000000002</v>
      </c>
      <c r="Q17" s="86">
        <f t="shared" si="1"/>
        <v>56.6</v>
      </c>
    </row>
    <row r="18" spans="1:18" s="94" customFormat="1" ht="23.25" x14ac:dyDescent="0.5">
      <c r="A18" s="140">
        <v>1.1100000000000001</v>
      </c>
      <c r="B18" s="130" t="s">
        <v>85</v>
      </c>
      <c r="C18" s="131">
        <f>P18*1.05</f>
        <v>445.48349999999999</v>
      </c>
      <c r="D18" s="135" t="s">
        <v>16</v>
      </c>
      <c r="E18" s="131"/>
      <c r="F18" s="125"/>
      <c r="G18" s="122"/>
      <c r="H18" s="127"/>
      <c r="I18" s="127"/>
      <c r="J18" s="135"/>
      <c r="L18" s="75"/>
      <c r="M18" s="78" t="s">
        <v>103</v>
      </c>
      <c r="N18" s="85">
        <v>0.22</v>
      </c>
      <c r="O18" s="85">
        <f>276+67+1533+52.5</f>
        <v>1928.5</v>
      </c>
      <c r="P18" s="79">
        <f t="shared" si="0"/>
        <v>424.27</v>
      </c>
      <c r="Q18" s="86">
        <f t="shared" si="1"/>
        <v>192.85</v>
      </c>
    </row>
    <row r="19" spans="1:18" s="94" customFormat="1" ht="24" thickBot="1" x14ac:dyDescent="0.55000000000000004">
      <c r="A19" s="141">
        <v>1.1200000000000001</v>
      </c>
      <c r="B19" s="121" t="s">
        <v>86</v>
      </c>
      <c r="C19" s="131">
        <f>P19*1.07</f>
        <v>33.188189999999999</v>
      </c>
      <c r="D19" s="135" t="s">
        <v>16</v>
      </c>
      <c r="E19" s="131"/>
      <c r="F19" s="125"/>
      <c r="G19" s="122"/>
      <c r="H19" s="127"/>
      <c r="I19" s="127"/>
      <c r="J19" s="135"/>
      <c r="L19" s="75"/>
      <c r="M19" s="78" t="s">
        <v>104</v>
      </c>
      <c r="N19" s="85">
        <v>0.49</v>
      </c>
      <c r="O19" s="85">
        <v>63.3</v>
      </c>
      <c r="P19" s="79">
        <f t="shared" si="0"/>
        <v>31.016999999999999</v>
      </c>
      <c r="Q19" s="86">
        <f t="shared" si="1"/>
        <v>6.33</v>
      </c>
    </row>
    <row r="20" spans="1:18" s="73" customFormat="1" ht="24" thickBot="1" x14ac:dyDescent="0.55000000000000004">
      <c r="A20" s="232">
        <v>1.1299999999999999</v>
      </c>
      <c r="B20" s="233" t="s">
        <v>87</v>
      </c>
      <c r="C20" s="234">
        <f>((C15+C16+C17+C18+C19)/1000)*25</f>
        <v>125.86582225000002</v>
      </c>
      <c r="D20" s="235" t="s">
        <v>16</v>
      </c>
      <c r="E20" s="236"/>
      <c r="F20" s="237"/>
      <c r="G20" s="238"/>
      <c r="H20" s="234"/>
      <c r="I20" s="234"/>
      <c r="J20" s="235"/>
      <c r="K20" s="105"/>
      <c r="L20" s="117"/>
      <c r="M20" s="118"/>
      <c r="N20" s="119"/>
      <c r="O20" s="94"/>
      <c r="P20" s="87">
        <f>SUM(P15:P19)</f>
        <v>4534.5670000000009</v>
      </c>
      <c r="Q20" s="94"/>
    </row>
    <row r="25" spans="1:18" ht="23.25" x14ac:dyDescent="0.5">
      <c r="A25" s="89" t="s">
        <v>153</v>
      </c>
      <c r="B25" s="89"/>
      <c r="C25" s="290" t="str">
        <f>'ปร 4'!C25:I25</f>
        <v>บริเวณศาลาเอนกประสงค์ง ม.9  ต.สันทรายน้อย อ.สันทราย  จ.เชียงใหม่</v>
      </c>
      <c r="D25" s="290"/>
      <c r="E25" s="290"/>
      <c r="F25" s="290"/>
      <c r="G25" s="290"/>
      <c r="H25" s="290"/>
      <c r="I25" s="290"/>
      <c r="J25" s="90" t="s">
        <v>137</v>
      </c>
    </row>
    <row r="26" spans="1:18" ht="23.25" x14ac:dyDescent="0.5">
      <c r="A26" s="91" t="s">
        <v>21</v>
      </c>
      <c r="B26" s="92"/>
      <c r="C26" s="318" t="str">
        <f>'ปร 4'!C26</f>
        <v>เทศบาลตำบลสันทรายหลวง   อ. สันทราย จ. เชียงใหม่</v>
      </c>
      <c r="D26" s="318"/>
      <c r="E26" s="318"/>
      <c r="F26" s="318"/>
      <c r="G26" s="318"/>
      <c r="H26" s="318"/>
      <c r="I26" s="318"/>
      <c r="J26" s="318"/>
    </row>
    <row r="27" spans="1:18" ht="24" thickBot="1" x14ac:dyDescent="0.55000000000000004">
      <c r="A27" s="91" t="s">
        <v>22</v>
      </c>
      <c r="B27" s="92"/>
      <c r="C27" s="92" t="s">
        <v>23</v>
      </c>
      <c r="D27" s="92"/>
      <c r="E27" s="93"/>
      <c r="F27" s="93"/>
      <c r="G27" s="93"/>
      <c r="H27" s="93"/>
      <c r="I27" s="93"/>
      <c r="J27" s="92"/>
    </row>
    <row r="28" spans="1:18" s="106" customFormat="1" ht="23.25" x14ac:dyDescent="0.5">
      <c r="A28" s="102" t="s">
        <v>5</v>
      </c>
      <c r="B28" s="102" t="s">
        <v>6</v>
      </c>
      <c r="C28" s="102" t="s">
        <v>7</v>
      </c>
      <c r="D28" s="102" t="s">
        <v>8</v>
      </c>
      <c r="E28" s="291" t="s">
        <v>9</v>
      </c>
      <c r="F28" s="292"/>
      <c r="G28" s="291" t="s">
        <v>10</v>
      </c>
      <c r="H28" s="292"/>
      <c r="I28" s="102" t="s">
        <v>11</v>
      </c>
      <c r="J28" s="102" t="s">
        <v>12</v>
      </c>
      <c r="K28" s="103"/>
      <c r="L28" s="97"/>
      <c r="M28" s="104"/>
      <c r="N28" s="97"/>
      <c r="O28" s="105"/>
      <c r="P28" s="100"/>
    </row>
    <row r="29" spans="1:18" s="94" customFormat="1" ht="24" thickBot="1" x14ac:dyDescent="0.55000000000000004">
      <c r="A29" s="107"/>
      <c r="B29" s="107"/>
      <c r="C29" s="107"/>
      <c r="D29" s="107"/>
      <c r="E29" s="108" t="s">
        <v>13</v>
      </c>
      <c r="F29" s="108" t="s">
        <v>14</v>
      </c>
      <c r="G29" s="108" t="s">
        <v>13</v>
      </c>
      <c r="H29" s="108" t="s">
        <v>14</v>
      </c>
      <c r="I29" s="107" t="s">
        <v>15</v>
      </c>
      <c r="J29" s="107"/>
      <c r="L29" s="104"/>
      <c r="M29" s="109"/>
      <c r="N29" s="110"/>
    </row>
    <row r="30" spans="1:18" s="73" customFormat="1" ht="23.25" x14ac:dyDescent="0.5">
      <c r="A30" s="141">
        <v>1.1399999999999999</v>
      </c>
      <c r="B30" s="143" t="s">
        <v>145</v>
      </c>
      <c r="C30" s="77">
        <v>165</v>
      </c>
      <c r="D30" s="144" t="s">
        <v>17</v>
      </c>
      <c r="E30" s="77"/>
      <c r="F30" s="125"/>
      <c r="G30" s="77"/>
      <c r="H30" s="127"/>
      <c r="I30" s="127"/>
      <c r="J30" s="128" t="s">
        <v>146</v>
      </c>
      <c r="K30" s="105"/>
    </row>
    <row r="31" spans="1:18" s="73" customFormat="1" ht="23.25" x14ac:dyDescent="0.5">
      <c r="A31" s="140">
        <v>1.1499999999999999</v>
      </c>
      <c r="B31" s="121" t="s">
        <v>88</v>
      </c>
      <c r="C31" s="122">
        <f>C30</f>
        <v>165</v>
      </c>
      <c r="D31" s="145" t="s">
        <v>17</v>
      </c>
      <c r="E31" s="122"/>
      <c r="F31" s="125"/>
      <c r="G31" s="122"/>
      <c r="H31" s="127"/>
      <c r="I31" s="127"/>
      <c r="J31" s="146"/>
    </row>
    <row r="32" spans="1:18" s="73" customFormat="1" ht="23.25" x14ac:dyDescent="0.5">
      <c r="A32" s="141">
        <v>1.1599999999999999</v>
      </c>
      <c r="B32" s="128" t="s">
        <v>89</v>
      </c>
      <c r="C32" s="147">
        <v>54</v>
      </c>
      <c r="D32" s="145" t="s">
        <v>17</v>
      </c>
      <c r="E32" s="147"/>
      <c r="F32" s="125"/>
      <c r="G32" s="147"/>
      <c r="H32" s="127"/>
      <c r="I32" s="127"/>
      <c r="J32" s="133"/>
      <c r="R32" s="148"/>
    </row>
    <row r="33" spans="1:18" s="73" customFormat="1" ht="23.25" x14ac:dyDescent="0.5">
      <c r="A33" s="140">
        <v>1.17</v>
      </c>
      <c r="B33" s="149" t="s">
        <v>90</v>
      </c>
      <c r="C33" s="150">
        <v>32.5</v>
      </c>
      <c r="D33" s="132" t="s">
        <v>17</v>
      </c>
      <c r="E33" s="122"/>
      <c r="F33" s="125"/>
      <c r="G33" s="122"/>
      <c r="H33" s="127"/>
      <c r="I33" s="127"/>
      <c r="J33" s="146"/>
    </row>
    <row r="34" spans="1:18" s="73" customFormat="1" ht="23.25" x14ac:dyDescent="0.5">
      <c r="A34" s="141">
        <v>1.18</v>
      </c>
      <c r="B34" s="121" t="s">
        <v>91</v>
      </c>
      <c r="C34" s="122">
        <f>C33</f>
        <v>32.5</v>
      </c>
      <c r="D34" s="138" t="s">
        <v>17</v>
      </c>
      <c r="E34" s="127"/>
      <c r="F34" s="125"/>
      <c r="G34" s="127"/>
      <c r="H34" s="127"/>
      <c r="I34" s="127"/>
      <c r="J34" s="138"/>
    </row>
    <row r="35" spans="1:18" s="73" customFormat="1" ht="23.25" x14ac:dyDescent="0.5">
      <c r="A35" s="140">
        <v>1.19</v>
      </c>
      <c r="B35" s="121" t="s">
        <v>92</v>
      </c>
      <c r="C35" s="142">
        <f>173+7.26</f>
        <v>180.26</v>
      </c>
      <c r="D35" s="135" t="s">
        <v>17</v>
      </c>
      <c r="E35" s="151"/>
      <c r="F35" s="125"/>
      <c r="G35" s="152"/>
      <c r="H35" s="127"/>
      <c r="I35" s="127"/>
      <c r="J35" s="135" t="s">
        <v>93</v>
      </c>
    </row>
    <row r="36" spans="1:18" s="73" customFormat="1" ht="23.25" x14ac:dyDescent="0.5">
      <c r="A36" s="141"/>
      <c r="B36" s="121"/>
      <c r="C36" s="142"/>
      <c r="D36" s="135"/>
      <c r="E36" s="151"/>
      <c r="F36" s="125"/>
      <c r="G36" s="152"/>
      <c r="H36" s="127"/>
      <c r="I36" s="127"/>
      <c r="J36" s="135"/>
      <c r="M36" s="299" t="s">
        <v>135</v>
      </c>
      <c r="N36" s="299"/>
      <c r="O36" s="299"/>
      <c r="P36" s="299"/>
      <c r="Q36" s="299"/>
      <c r="R36" s="299"/>
    </row>
    <row r="37" spans="1:18" s="73" customFormat="1" ht="23.25" x14ac:dyDescent="0.5">
      <c r="A37" s="112">
        <v>2</v>
      </c>
      <c r="B37" s="153" t="s">
        <v>117</v>
      </c>
      <c r="C37" s="154"/>
      <c r="D37" s="155"/>
      <c r="E37" s="154"/>
      <c r="F37" s="125"/>
      <c r="G37" s="156"/>
      <c r="H37" s="127"/>
      <c r="I37" s="127"/>
      <c r="J37" s="135"/>
      <c r="M37" s="277" t="s">
        <v>95</v>
      </c>
      <c r="N37" s="277" t="s">
        <v>105</v>
      </c>
      <c r="O37" s="277" t="s">
        <v>106</v>
      </c>
      <c r="P37" s="277" t="s">
        <v>107</v>
      </c>
      <c r="Q37" s="277" t="s">
        <v>108</v>
      </c>
      <c r="R37" s="81" t="s">
        <v>109</v>
      </c>
    </row>
    <row r="38" spans="1:18" s="73" customFormat="1" ht="23.25" x14ac:dyDescent="0.5">
      <c r="A38" s="135">
        <v>2.1</v>
      </c>
      <c r="B38" s="158" t="str">
        <f>M38</f>
        <v xml:space="preserve"> เหล็กกลม  Ø 4"x3.2 มม. (นน 49 กก/ท่อน)</v>
      </c>
      <c r="C38" s="122">
        <v>19</v>
      </c>
      <c r="D38" s="135" t="s">
        <v>118</v>
      </c>
      <c r="E38" s="122"/>
      <c r="F38" s="125"/>
      <c r="G38" s="137"/>
      <c r="H38" s="127"/>
      <c r="I38" s="127"/>
      <c r="J38" s="159"/>
      <c r="M38" s="83" t="s">
        <v>110</v>
      </c>
      <c r="N38" s="160">
        <f>C38</f>
        <v>19</v>
      </c>
      <c r="O38" s="161">
        <v>49</v>
      </c>
      <c r="P38" s="160">
        <f>N38*O38</f>
        <v>931</v>
      </c>
      <c r="Q38" s="76">
        <f>0.314*6</f>
        <v>1.8839999999999999</v>
      </c>
      <c r="R38" s="160">
        <f>N38*Q38</f>
        <v>35.795999999999999</v>
      </c>
    </row>
    <row r="39" spans="1:18" s="73" customFormat="1" ht="23.25" x14ac:dyDescent="0.5">
      <c r="A39" s="123">
        <v>2.2000000000000002</v>
      </c>
      <c r="B39" s="158" t="str">
        <f>M39</f>
        <v xml:space="preserve"> เหล็กกลม  Ø 3"x3.2 มม. (นน 41  กก/ท่อน)</v>
      </c>
      <c r="C39" s="125">
        <v>16</v>
      </c>
      <c r="D39" s="123" t="s">
        <v>118</v>
      </c>
      <c r="E39" s="125"/>
      <c r="F39" s="125"/>
      <c r="G39" s="162"/>
      <c r="H39" s="127"/>
      <c r="I39" s="127"/>
      <c r="J39" s="163"/>
      <c r="M39" s="83" t="s">
        <v>111</v>
      </c>
      <c r="N39" s="160">
        <f t="shared" ref="N39:N44" si="2">C39</f>
        <v>16</v>
      </c>
      <c r="O39" s="161">
        <v>41</v>
      </c>
      <c r="P39" s="160">
        <f t="shared" ref="P39:P44" si="3">N39*O39</f>
        <v>656</v>
      </c>
      <c r="Q39" s="76">
        <f>0.239*6</f>
        <v>1.4339999999999999</v>
      </c>
      <c r="R39" s="160">
        <f t="shared" ref="R39:R44" si="4">N39*Q39</f>
        <v>22.943999999999999</v>
      </c>
    </row>
    <row r="40" spans="1:18" s="73" customFormat="1" ht="23.25" x14ac:dyDescent="0.5">
      <c r="A40" s="123">
        <v>2.2999999999999998</v>
      </c>
      <c r="B40" s="158" t="str">
        <f>M40</f>
        <v xml:space="preserve"> เหล็กกลม  Ø 2"x3.2 มม. (นน 26 กก/ท่อน)</v>
      </c>
      <c r="C40" s="125">
        <f>16+14+22</f>
        <v>52</v>
      </c>
      <c r="D40" s="123" t="s">
        <v>118</v>
      </c>
      <c r="E40" s="125"/>
      <c r="F40" s="125"/>
      <c r="G40" s="162"/>
      <c r="H40" s="127"/>
      <c r="I40" s="127"/>
      <c r="J40" s="164"/>
      <c r="M40" s="83" t="s">
        <v>112</v>
      </c>
      <c r="N40" s="160">
        <f t="shared" si="2"/>
        <v>52</v>
      </c>
      <c r="O40" s="161">
        <v>26</v>
      </c>
      <c r="P40" s="160">
        <f t="shared" si="3"/>
        <v>1352</v>
      </c>
      <c r="Q40" s="76">
        <f>0.15*6</f>
        <v>0.89999999999999991</v>
      </c>
      <c r="R40" s="160">
        <f t="shared" si="4"/>
        <v>46.8</v>
      </c>
    </row>
    <row r="41" spans="1:18" s="73" customFormat="1" ht="23.25" x14ac:dyDescent="0.5">
      <c r="A41" s="123">
        <v>2.4</v>
      </c>
      <c r="B41" s="158" t="str">
        <f t="shared" ref="B41:B44" si="5">M41</f>
        <v xml:space="preserve"> เหล็กกล่อง 150x50x3.2 มม. (นน 54.5 กก/ท่อน)</v>
      </c>
      <c r="C41" s="146">
        <v>0</v>
      </c>
      <c r="D41" s="123" t="s">
        <v>118</v>
      </c>
      <c r="E41" s="165"/>
      <c r="F41" s="125"/>
      <c r="G41" s="162"/>
      <c r="H41" s="127"/>
      <c r="I41" s="127"/>
      <c r="J41" s="135"/>
      <c r="M41" s="83" t="s">
        <v>113</v>
      </c>
      <c r="N41" s="160">
        <f t="shared" si="2"/>
        <v>0</v>
      </c>
      <c r="O41" s="161">
        <v>54.5</v>
      </c>
      <c r="P41" s="160">
        <f t="shared" si="3"/>
        <v>0</v>
      </c>
      <c r="Q41" s="76">
        <f>0.4*6</f>
        <v>2.4000000000000004</v>
      </c>
      <c r="R41" s="160">
        <f t="shared" si="4"/>
        <v>0</v>
      </c>
    </row>
    <row r="42" spans="1:18" s="73" customFormat="1" ht="23.25" x14ac:dyDescent="0.5">
      <c r="A42" s="123">
        <v>2.5</v>
      </c>
      <c r="B42" s="158" t="str">
        <f t="shared" si="5"/>
        <v xml:space="preserve"> เหล็กกล่อง 150x50x2.3 มม. (นน 36 กก/ท่อน)</v>
      </c>
      <c r="C42" s="125">
        <v>0</v>
      </c>
      <c r="D42" s="123" t="s">
        <v>118</v>
      </c>
      <c r="E42" s="122"/>
      <c r="F42" s="125"/>
      <c r="G42" s="162"/>
      <c r="H42" s="127"/>
      <c r="I42" s="127"/>
      <c r="J42" s="159"/>
      <c r="K42" s="101"/>
      <c r="M42" s="83" t="s">
        <v>114</v>
      </c>
      <c r="N42" s="160">
        <f t="shared" si="2"/>
        <v>0</v>
      </c>
      <c r="O42" s="161">
        <v>36</v>
      </c>
      <c r="P42" s="160">
        <f t="shared" si="3"/>
        <v>0</v>
      </c>
      <c r="Q42" s="76">
        <f>0.4*6</f>
        <v>2.4000000000000004</v>
      </c>
      <c r="R42" s="160">
        <f t="shared" si="4"/>
        <v>0</v>
      </c>
    </row>
    <row r="43" spans="1:18" s="73" customFormat="1" ht="23.25" x14ac:dyDescent="0.5">
      <c r="A43" s="123">
        <v>2.6</v>
      </c>
      <c r="B43" s="158" t="str">
        <f t="shared" si="5"/>
        <v xml:space="preserve"> เหล็กกล่อง 100x50x3.2 มม. (นน 40 กก/ท่อน)</v>
      </c>
      <c r="C43" s="166">
        <v>0</v>
      </c>
      <c r="D43" s="123" t="s">
        <v>118</v>
      </c>
      <c r="E43" s="125"/>
      <c r="F43" s="125"/>
      <c r="G43" s="162"/>
      <c r="H43" s="127"/>
      <c r="I43" s="127"/>
      <c r="J43" s="133"/>
      <c r="M43" s="83" t="s">
        <v>115</v>
      </c>
      <c r="N43" s="160">
        <f t="shared" si="2"/>
        <v>0</v>
      </c>
      <c r="O43" s="161">
        <v>40</v>
      </c>
      <c r="P43" s="160">
        <f t="shared" si="3"/>
        <v>0</v>
      </c>
      <c r="Q43" s="76">
        <f>0.3*6</f>
        <v>1.7999999999999998</v>
      </c>
      <c r="R43" s="160">
        <f t="shared" si="4"/>
        <v>0</v>
      </c>
    </row>
    <row r="44" spans="1:18" s="73" customFormat="1" ht="23.25" x14ac:dyDescent="0.5">
      <c r="A44" s="242">
        <v>2.7</v>
      </c>
      <c r="B44" s="243" t="str">
        <f t="shared" si="5"/>
        <v xml:space="preserve"> เหล็กกล่อง 100x50x2.3 มม. (นน 26.กก/ท่อน)</v>
      </c>
      <c r="C44" s="244">
        <v>37</v>
      </c>
      <c r="D44" s="242" t="s">
        <v>118</v>
      </c>
      <c r="E44" s="237"/>
      <c r="F44" s="237"/>
      <c r="G44" s="238"/>
      <c r="H44" s="234"/>
      <c r="I44" s="234"/>
      <c r="J44" s="230"/>
      <c r="K44" s="101"/>
      <c r="M44" s="83" t="s">
        <v>149</v>
      </c>
      <c r="N44" s="160">
        <f t="shared" si="2"/>
        <v>37</v>
      </c>
      <c r="O44" s="161">
        <v>26</v>
      </c>
      <c r="P44" s="160">
        <f t="shared" si="3"/>
        <v>962</v>
      </c>
      <c r="Q44" s="76">
        <f>0.3*6</f>
        <v>1.7999999999999998</v>
      </c>
      <c r="R44" s="160">
        <f t="shared" si="4"/>
        <v>66.599999999999994</v>
      </c>
    </row>
    <row r="45" spans="1:18" s="73" customFormat="1" ht="24" thickBot="1" x14ac:dyDescent="0.55000000000000004">
      <c r="A45" s="89"/>
      <c r="B45" s="89"/>
      <c r="C45" s="290"/>
      <c r="D45" s="290"/>
      <c r="E45" s="290"/>
      <c r="F45" s="290"/>
      <c r="G45" s="290"/>
      <c r="H45" s="290"/>
      <c r="I45" s="290"/>
      <c r="J45" s="90"/>
      <c r="K45" s="174"/>
      <c r="L45" s="74"/>
      <c r="M45" s="83" t="s">
        <v>116</v>
      </c>
      <c r="N45" s="160">
        <f>C53</f>
        <v>0</v>
      </c>
      <c r="O45" s="161">
        <v>19</v>
      </c>
      <c r="P45" s="167">
        <f>N45*O45</f>
        <v>0</v>
      </c>
      <c r="Q45" s="76">
        <f>0.2*6</f>
        <v>1.2000000000000002</v>
      </c>
      <c r="R45" s="167">
        <f>N45*Q45</f>
        <v>0</v>
      </c>
    </row>
    <row r="46" spans="1:18" ht="24" thickBot="1" x14ac:dyDescent="0.55000000000000004">
      <c r="M46" s="92"/>
      <c r="N46" s="73"/>
      <c r="O46" s="169" t="s">
        <v>29</v>
      </c>
      <c r="P46" s="170">
        <f>SUM(P38:P45)</f>
        <v>3901</v>
      </c>
      <c r="Q46" s="169" t="s">
        <v>29</v>
      </c>
      <c r="R46" s="170">
        <f>SUM(R38:R45)</f>
        <v>172.14</v>
      </c>
    </row>
    <row r="49" spans="1:18" ht="23.25" x14ac:dyDescent="0.5">
      <c r="A49" s="89" t="s">
        <v>153</v>
      </c>
      <c r="B49" s="89"/>
      <c r="C49" s="290" t="str">
        <f>'ปร 4'!C49:I49</f>
        <v>เทศบาลตำบลสันทรายหลวง   อ. สันทราย จ. เชียงใหม่</v>
      </c>
      <c r="D49" s="290"/>
      <c r="E49" s="290"/>
      <c r="F49" s="290"/>
      <c r="G49" s="290"/>
      <c r="H49" s="290"/>
      <c r="I49" s="290"/>
      <c r="J49" s="90" t="s">
        <v>137</v>
      </c>
    </row>
    <row r="50" spans="1:18" ht="23.25" x14ac:dyDescent="0.5">
      <c r="A50" s="91" t="s">
        <v>21</v>
      </c>
      <c r="B50" s="92"/>
      <c r="C50" s="318" t="str">
        <f>'ปร 4'!C50</f>
        <v>กองช่าง เทศบาลตำบลสันทรายหลวง</v>
      </c>
      <c r="D50" s="318"/>
      <c r="E50" s="318"/>
      <c r="F50" s="318"/>
      <c r="G50" s="318"/>
      <c r="H50" s="318"/>
      <c r="I50" s="318"/>
      <c r="J50" s="318"/>
    </row>
    <row r="51" spans="1:18" ht="24" thickBot="1" x14ac:dyDescent="0.55000000000000004">
      <c r="A51" s="91" t="s">
        <v>22</v>
      </c>
      <c r="B51" s="92"/>
      <c r="C51" s="92" t="s">
        <v>23</v>
      </c>
      <c r="D51" s="92"/>
      <c r="E51" s="93"/>
      <c r="F51" s="93"/>
      <c r="G51" s="93"/>
      <c r="H51" s="93"/>
      <c r="I51" s="93"/>
      <c r="J51" s="92"/>
    </row>
    <row r="52" spans="1:18" s="73" customFormat="1" ht="23.25" x14ac:dyDescent="0.5">
      <c r="A52" s="102" t="s">
        <v>5</v>
      </c>
      <c r="B52" s="102" t="s">
        <v>6</v>
      </c>
      <c r="C52" s="102" t="s">
        <v>7</v>
      </c>
      <c r="D52" s="102" t="s">
        <v>8</v>
      </c>
      <c r="E52" s="291" t="s">
        <v>9</v>
      </c>
      <c r="F52" s="292"/>
      <c r="G52" s="291" t="s">
        <v>10</v>
      </c>
      <c r="H52" s="292"/>
      <c r="I52" s="102" t="s">
        <v>11</v>
      </c>
      <c r="J52" s="102" t="s">
        <v>12</v>
      </c>
      <c r="M52" s="75"/>
      <c r="R52" s="88"/>
    </row>
    <row r="53" spans="1:18" s="73" customFormat="1" ht="24" thickBot="1" x14ac:dyDescent="0.55000000000000004">
      <c r="A53" s="107"/>
      <c r="B53" s="107"/>
      <c r="C53" s="107"/>
      <c r="D53" s="107"/>
      <c r="E53" s="108" t="s">
        <v>13</v>
      </c>
      <c r="F53" s="108" t="s">
        <v>14</v>
      </c>
      <c r="G53" s="108" t="s">
        <v>13</v>
      </c>
      <c r="H53" s="108" t="s">
        <v>14</v>
      </c>
      <c r="I53" s="107" t="s">
        <v>15</v>
      </c>
      <c r="J53" s="107"/>
      <c r="M53" s="92"/>
    </row>
    <row r="54" spans="1:18" s="73" customFormat="1" ht="23.25" x14ac:dyDescent="0.5">
      <c r="A54" s="123">
        <v>2.8</v>
      </c>
      <c r="B54" s="158" t="str">
        <f>M45</f>
        <v xml:space="preserve"> เหล็กกล่อง 50x50x2.3 มม. (นน 19กก/ท่อน)</v>
      </c>
      <c r="C54" s="166">
        <v>15</v>
      </c>
      <c r="D54" s="123" t="s">
        <v>118</v>
      </c>
      <c r="E54" s="125"/>
      <c r="F54" s="125"/>
      <c r="G54" s="162"/>
      <c r="H54" s="127"/>
      <c r="I54" s="127"/>
      <c r="J54" s="133"/>
      <c r="M54" s="92"/>
      <c r="R54" s="88"/>
    </row>
    <row r="55" spans="1:18" s="73" customFormat="1" ht="23.25" x14ac:dyDescent="0.5">
      <c r="A55" s="123">
        <v>2.9</v>
      </c>
      <c r="B55" s="158" t="s">
        <v>119</v>
      </c>
      <c r="C55" s="168">
        <f>P46</f>
        <v>3901</v>
      </c>
      <c r="D55" s="123" t="s">
        <v>16</v>
      </c>
      <c r="E55" s="125"/>
      <c r="F55" s="125"/>
      <c r="G55" s="162"/>
      <c r="H55" s="127"/>
      <c r="I55" s="127"/>
      <c r="J55" s="133"/>
    </row>
    <row r="56" spans="1:18" s="73" customFormat="1" ht="23.25" x14ac:dyDescent="0.5">
      <c r="A56" s="171">
        <v>2.1</v>
      </c>
      <c r="B56" s="130" t="s">
        <v>148</v>
      </c>
      <c r="C56" s="131">
        <v>4</v>
      </c>
      <c r="D56" s="123" t="s">
        <v>76</v>
      </c>
      <c r="E56" s="131"/>
      <c r="F56" s="125"/>
      <c r="G56" s="137"/>
      <c r="H56" s="127"/>
      <c r="I56" s="127"/>
      <c r="J56" s="172" t="s">
        <v>11</v>
      </c>
    </row>
    <row r="57" spans="1:18" s="73" customFormat="1" ht="23.25" x14ac:dyDescent="0.5">
      <c r="A57" s="123">
        <v>2.11</v>
      </c>
      <c r="B57" s="130" t="s">
        <v>120</v>
      </c>
      <c r="C57" s="131">
        <v>0</v>
      </c>
      <c r="D57" s="123" t="s">
        <v>76</v>
      </c>
      <c r="E57" s="131"/>
      <c r="F57" s="125"/>
      <c r="G57" s="137"/>
      <c r="H57" s="127"/>
      <c r="I57" s="127"/>
      <c r="J57" s="172"/>
    </row>
    <row r="58" spans="1:18" s="73" customFormat="1" ht="23.25" x14ac:dyDescent="0.5">
      <c r="A58" s="171">
        <v>2.12</v>
      </c>
      <c r="B58" s="158" t="s">
        <v>121</v>
      </c>
      <c r="C58" s="127">
        <f>R47</f>
        <v>0</v>
      </c>
      <c r="D58" s="132" t="s">
        <v>17</v>
      </c>
      <c r="E58" s="173"/>
      <c r="F58" s="125"/>
      <c r="G58" s="162"/>
      <c r="H58" s="127"/>
      <c r="I58" s="127"/>
      <c r="J58" s="135"/>
    </row>
    <row r="59" spans="1:18" s="73" customFormat="1" ht="23.25" x14ac:dyDescent="0.5">
      <c r="A59" s="123">
        <v>2.13</v>
      </c>
      <c r="B59" s="130" t="s">
        <v>122</v>
      </c>
      <c r="C59" s="131">
        <f>207+32</f>
        <v>239</v>
      </c>
      <c r="D59" s="132" t="s">
        <v>17</v>
      </c>
      <c r="E59" s="122"/>
      <c r="F59" s="125"/>
      <c r="G59" s="137"/>
      <c r="H59" s="127"/>
      <c r="I59" s="127"/>
      <c r="J59" s="135" t="s">
        <v>123</v>
      </c>
    </row>
    <row r="60" spans="1:18" s="73" customFormat="1" ht="23.25" x14ac:dyDescent="0.5">
      <c r="A60" s="171">
        <v>2.14</v>
      </c>
      <c r="B60" s="121" t="s">
        <v>124</v>
      </c>
      <c r="C60" s="174">
        <v>0</v>
      </c>
      <c r="D60" s="175" t="s">
        <v>27</v>
      </c>
      <c r="E60" s="176"/>
      <c r="F60" s="125"/>
      <c r="G60" s="137"/>
      <c r="H60" s="127"/>
      <c r="I60" s="127"/>
      <c r="J60" s="128"/>
    </row>
    <row r="61" spans="1:18" s="73" customFormat="1" ht="23.25" x14ac:dyDescent="0.5">
      <c r="A61" s="123">
        <v>2.15</v>
      </c>
      <c r="B61" s="177" t="s">
        <v>125</v>
      </c>
      <c r="C61" s="122">
        <v>23</v>
      </c>
      <c r="D61" s="178" t="s">
        <v>27</v>
      </c>
      <c r="E61" s="152"/>
      <c r="F61" s="125"/>
      <c r="G61" s="162"/>
      <c r="H61" s="127"/>
      <c r="I61" s="127"/>
      <c r="J61" s="133"/>
    </row>
    <row r="62" spans="1:18" s="73" customFormat="1" ht="23.25" x14ac:dyDescent="0.5">
      <c r="A62" s="179">
        <v>2.16</v>
      </c>
      <c r="B62" s="180" t="s">
        <v>126</v>
      </c>
      <c r="C62" s="181">
        <v>18</v>
      </c>
      <c r="D62" s="178" t="s">
        <v>27</v>
      </c>
      <c r="E62" s="152"/>
      <c r="F62" s="125"/>
      <c r="G62" s="182"/>
      <c r="H62" s="127"/>
      <c r="I62" s="127"/>
      <c r="J62" s="135" t="s">
        <v>127</v>
      </c>
    </row>
    <row r="63" spans="1:18" s="73" customFormat="1" ht="23.25" x14ac:dyDescent="0.5">
      <c r="A63" s="135">
        <v>2.17</v>
      </c>
      <c r="B63" s="183" t="s">
        <v>128</v>
      </c>
      <c r="C63" s="122">
        <v>6</v>
      </c>
      <c r="D63" s="184" t="s">
        <v>118</v>
      </c>
      <c r="E63" s="185"/>
      <c r="F63" s="125"/>
      <c r="G63" s="152"/>
      <c r="H63" s="127"/>
      <c r="I63" s="127"/>
      <c r="J63" s="133" t="s">
        <v>129</v>
      </c>
    </row>
    <row r="64" spans="1:18" s="73" customFormat="1" ht="23.25" x14ac:dyDescent="0.5">
      <c r="A64" s="164"/>
      <c r="B64" s="193"/>
      <c r="C64" s="186"/>
      <c r="D64" s="132"/>
      <c r="E64" s="185"/>
      <c r="F64" s="125"/>
      <c r="G64" s="152"/>
      <c r="H64" s="127"/>
      <c r="I64" s="127"/>
      <c r="J64" s="133"/>
    </row>
    <row r="65" spans="1:13" s="73" customFormat="1" ht="23.25" x14ac:dyDescent="0.5">
      <c r="A65" s="135"/>
      <c r="B65" s="239"/>
      <c r="C65" s="225"/>
      <c r="D65" s="226"/>
      <c r="E65" s="185"/>
      <c r="F65" s="125"/>
      <c r="G65" s="201"/>
      <c r="H65" s="127"/>
      <c r="I65" s="127"/>
      <c r="J65" s="133"/>
    </row>
    <row r="66" spans="1:13" s="73" customFormat="1" ht="23.25" x14ac:dyDescent="0.5">
      <c r="A66" s="163"/>
      <c r="B66" s="239"/>
      <c r="C66" s="225"/>
      <c r="D66" s="226"/>
      <c r="E66" s="185"/>
      <c r="F66" s="125"/>
      <c r="G66" s="245"/>
      <c r="H66" s="127"/>
      <c r="I66" s="127"/>
      <c r="J66" s="133"/>
    </row>
    <row r="67" spans="1:13" s="73" customFormat="1" ht="23.25" x14ac:dyDescent="0.5">
      <c r="A67" s="135"/>
      <c r="B67" s="239"/>
      <c r="C67" s="225"/>
      <c r="D67" s="226"/>
      <c r="E67" s="185"/>
      <c r="F67" s="125"/>
      <c r="G67" s="245"/>
      <c r="H67" s="127"/>
      <c r="I67" s="127"/>
      <c r="J67" s="133"/>
    </row>
    <row r="68" spans="1:13" s="73" customFormat="1" ht="23.25" x14ac:dyDescent="0.5">
      <c r="A68" s="163"/>
      <c r="B68" s="121"/>
      <c r="C68" s="225"/>
      <c r="D68" s="145"/>
      <c r="E68" s="241"/>
      <c r="F68" s="150"/>
      <c r="G68" s="152"/>
      <c r="H68" s="126"/>
      <c r="I68" s="122"/>
      <c r="J68" s="133"/>
    </row>
    <row r="69" spans="1:13" s="73" customFormat="1" ht="23.25" x14ac:dyDescent="0.5">
      <c r="A69" s="235"/>
      <c r="B69" s="246"/>
      <c r="C69" s="234"/>
      <c r="D69" s="247"/>
      <c r="E69" s="227"/>
      <c r="F69" s="234"/>
      <c r="G69" s="228"/>
      <c r="H69" s="234"/>
      <c r="I69" s="229"/>
      <c r="J69" s="230"/>
    </row>
    <row r="73" spans="1:13" ht="23.25" x14ac:dyDescent="0.5">
      <c r="A73" s="89" t="s">
        <v>153</v>
      </c>
      <c r="B73" s="89"/>
      <c r="C73" s="290" t="str">
        <f>'ปร 4'!C73:I73</f>
        <v>เทศบาลตำบลสันทรายหลวง   อ. สันทราย จ. เชียงใหม่</v>
      </c>
      <c r="D73" s="290"/>
      <c r="E73" s="290"/>
      <c r="F73" s="290"/>
      <c r="G73" s="290"/>
      <c r="H73" s="290"/>
      <c r="I73" s="290"/>
      <c r="J73" s="90" t="s">
        <v>137</v>
      </c>
    </row>
    <row r="74" spans="1:13" ht="23.25" x14ac:dyDescent="0.5">
      <c r="A74" s="91" t="s">
        <v>21</v>
      </c>
      <c r="B74" s="92"/>
      <c r="C74" s="318" t="str">
        <f>'ปร 4'!C74</f>
        <v>กองช่าง เทศบาลตำบลสันทรายหลวง</v>
      </c>
      <c r="D74" s="318"/>
      <c r="E74" s="318"/>
      <c r="F74" s="318"/>
      <c r="G74" s="318"/>
      <c r="H74" s="318"/>
      <c r="I74" s="318"/>
      <c r="J74" s="318"/>
    </row>
    <row r="75" spans="1:13" ht="24" thickBot="1" x14ac:dyDescent="0.55000000000000004">
      <c r="A75" s="91" t="s">
        <v>22</v>
      </c>
      <c r="B75" s="92"/>
      <c r="C75" s="92" t="s">
        <v>23</v>
      </c>
      <c r="D75" s="92"/>
      <c r="E75" s="93"/>
      <c r="F75" s="93"/>
      <c r="G75" s="93"/>
      <c r="H75" s="93"/>
      <c r="I75" s="93"/>
      <c r="J75" s="92"/>
    </row>
    <row r="76" spans="1:13" s="73" customFormat="1" ht="23.25" x14ac:dyDescent="0.5">
      <c r="A76" s="102" t="s">
        <v>5</v>
      </c>
      <c r="B76" s="102" t="s">
        <v>6</v>
      </c>
      <c r="C76" s="102" t="s">
        <v>7</v>
      </c>
      <c r="D76" s="102" t="s">
        <v>8</v>
      </c>
      <c r="E76" s="291" t="s">
        <v>9</v>
      </c>
      <c r="F76" s="292"/>
      <c r="G76" s="291" t="s">
        <v>10</v>
      </c>
      <c r="H76" s="292"/>
      <c r="I76" s="102" t="s">
        <v>11</v>
      </c>
      <c r="J76" s="102" t="s">
        <v>12</v>
      </c>
    </row>
    <row r="77" spans="1:13" s="73" customFormat="1" ht="24" thickBot="1" x14ac:dyDescent="0.55000000000000004">
      <c r="A77" s="107"/>
      <c r="B77" s="107"/>
      <c r="C77" s="107"/>
      <c r="D77" s="107"/>
      <c r="E77" s="108" t="s">
        <v>13</v>
      </c>
      <c r="F77" s="108" t="s">
        <v>14</v>
      </c>
      <c r="G77" s="108" t="s">
        <v>13</v>
      </c>
      <c r="H77" s="108" t="s">
        <v>14</v>
      </c>
      <c r="I77" s="107" t="s">
        <v>15</v>
      </c>
      <c r="J77" s="107"/>
      <c r="M77" s="263"/>
    </row>
    <row r="78" spans="1:13" s="73" customFormat="1" ht="23.25" x14ac:dyDescent="0.5">
      <c r="A78" s="187">
        <v>3</v>
      </c>
      <c r="B78" s="188" t="s">
        <v>130</v>
      </c>
      <c r="C78" s="189"/>
      <c r="D78" s="164"/>
      <c r="E78" s="190"/>
      <c r="F78" s="125"/>
      <c r="G78" s="191"/>
      <c r="H78" s="127"/>
      <c r="I78" s="127"/>
      <c r="J78" s="133"/>
    </row>
    <row r="79" spans="1:13" s="73" customFormat="1" ht="23.25" x14ac:dyDescent="0.5">
      <c r="A79" s="192">
        <v>3.1</v>
      </c>
      <c r="B79" s="193" t="s">
        <v>131</v>
      </c>
      <c r="C79" s="122">
        <v>8</v>
      </c>
      <c r="D79" s="135" t="s">
        <v>76</v>
      </c>
      <c r="E79" s="152"/>
      <c r="F79" s="125"/>
      <c r="G79" s="152"/>
      <c r="H79" s="127"/>
      <c r="I79" s="127"/>
      <c r="J79" s="138"/>
    </row>
    <row r="80" spans="1:13" s="73" customFormat="1" ht="23.25" x14ac:dyDescent="0.5">
      <c r="A80" s="194">
        <v>3.2</v>
      </c>
      <c r="B80" s="193" t="s">
        <v>132</v>
      </c>
      <c r="C80" s="142">
        <v>2</v>
      </c>
      <c r="D80" s="135" t="s">
        <v>76</v>
      </c>
      <c r="E80" s="195"/>
      <c r="F80" s="125"/>
      <c r="G80" s="152"/>
      <c r="H80" s="127"/>
      <c r="I80" s="127"/>
      <c r="J80" s="135"/>
    </row>
    <row r="81" spans="1:10" s="73" customFormat="1" ht="23.25" x14ac:dyDescent="0.5">
      <c r="A81" s="192">
        <v>3.3</v>
      </c>
      <c r="B81" s="193" t="s">
        <v>133</v>
      </c>
      <c r="C81" s="142">
        <v>0</v>
      </c>
      <c r="D81" s="135" t="s">
        <v>76</v>
      </c>
      <c r="E81" s="195"/>
      <c r="F81" s="125"/>
      <c r="G81" s="152"/>
      <c r="H81" s="127"/>
      <c r="I81" s="127"/>
      <c r="J81" s="133"/>
    </row>
    <row r="82" spans="1:10" s="73" customFormat="1" ht="23.25" x14ac:dyDescent="0.5">
      <c r="A82" s="194">
        <v>3.4</v>
      </c>
      <c r="B82" s="196" t="s">
        <v>134</v>
      </c>
      <c r="C82" s="197">
        <v>1</v>
      </c>
      <c r="D82" s="138" t="s">
        <v>73</v>
      </c>
      <c r="E82" s="198"/>
      <c r="F82" s="125"/>
      <c r="G82" s="199"/>
      <c r="H82" s="127"/>
      <c r="I82" s="127"/>
      <c r="J82" s="138" t="s">
        <v>11</v>
      </c>
    </row>
    <row r="83" spans="1:10" s="73" customFormat="1" ht="23.25" x14ac:dyDescent="0.5">
      <c r="A83" s="192">
        <v>3.5</v>
      </c>
      <c r="B83" s="193" t="s">
        <v>75</v>
      </c>
      <c r="C83" s="142">
        <v>1</v>
      </c>
      <c r="D83" s="164" t="s">
        <v>76</v>
      </c>
      <c r="E83" s="200"/>
      <c r="F83" s="125"/>
      <c r="G83" s="201"/>
      <c r="H83" s="127"/>
      <c r="I83" s="127"/>
      <c r="J83" s="133"/>
    </row>
    <row r="84" spans="1:10" s="73" customFormat="1" ht="23.25" x14ac:dyDescent="0.5">
      <c r="A84" s="194"/>
      <c r="B84" s="121"/>
      <c r="C84" s="122"/>
      <c r="D84" s="135"/>
      <c r="E84" s="152"/>
      <c r="F84" s="125"/>
      <c r="G84" s="152"/>
      <c r="H84" s="127"/>
      <c r="I84" s="127"/>
      <c r="J84" s="133"/>
    </row>
    <row r="85" spans="1:10" s="73" customFormat="1" ht="23.25" x14ac:dyDescent="0.5">
      <c r="A85" s="261"/>
      <c r="B85" s="249"/>
      <c r="C85" s="248"/>
      <c r="D85" s="256"/>
      <c r="E85" s="252"/>
      <c r="F85" s="125"/>
      <c r="G85" s="202"/>
      <c r="H85" s="127"/>
      <c r="I85" s="127"/>
      <c r="J85" s="203"/>
    </row>
    <row r="86" spans="1:10" s="73" customFormat="1" ht="23.25" x14ac:dyDescent="0.5">
      <c r="A86" s="260"/>
      <c r="B86" s="251"/>
      <c r="C86" s="257"/>
      <c r="D86" s="259"/>
      <c r="E86" s="253"/>
      <c r="F86" s="150"/>
      <c r="G86" s="285"/>
      <c r="H86" s="127"/>
      <c r="I86" s="127"/>
      <c r="J86" s="251"/>
    </row>
    <row r="87" spans="1:10" s="73" customFormat="1" ht="23.25" x14ac:dyDescent="0.5">
      <c r="A87" s="208"/>
      <c r="B87" s="209" t="s">
        <v>18</v>
      </c>
      <c r="C87" s="210"/>
      <c r="D87" s="211"/>
      <c r="E87" s="210"/>
      <c r="F87" s="231"/>
      <c r="G87" s="212"/>
      <c r="H87" s="213"/>
      <c r="I87" s="214"/>
      <c r="J87" s="215"/>
    </row>
    <row r="88" spans="1:10" s="73" customFormat="1" ht="23.25" x14ac:dyDescent="0.5">
      <c r="A88" s="217"/>
      <c r="B88" s="216" t="s">
        <v>19</v>
      </c>
      <c r="C88" s="293"/>
      <c r="D88" s="294"/>
      <c r="E88" s="294"/>
      <c r="F88" s="294"/>
      <c r="G88" s="294"/>
      <c r="H88" s="295"/>
      <c r="I88" s="214"/>
      <c r="J88" s="215"/>
    </row>
    <row r="93" spans="1:10" x14ac:dyDescent="0.45">
      <c r="C93" s="34" t="s">
        <v>67</v>
      </c>
      <c r="D93" s="35"/>
      <c r="E93" s="40"/>
      <c r="F93" s="40"/>
    </row>
    <row r="94" spans="1:10" x14ac:dyDescent="0.45">
      <c r="C94" s="2" t="s">
        <v>71</v>
      </c>
      <c r="D94" s="2"/>
      <c r="E94" s="42"/>
      <c r="F94" s="42"/>
    </row>
    <row r="95" spans="1:10" x14ac:dyDescent="0.45">
      <c r="C95" s="2"/>
      <c r="D95" s="2"/>
      <c r="E95" s="279"/>
      <c r="F95" s="279"/>
    </row>
    <row r="96" spans="1:10" x14ac:dyDescent="0.45">
      <c r="C96" s="40" t="s">
        <v>68</v>
      </c>
      <c r="D96" s="40"/>
      <c r="E96" s="42"/>
      <c r="F96" s="42"/>
    </row>
    <row r="97" spans="3:6" x14ac:dyDescent="0.45">
      <c r="C97" s="42" t="s">
        <v>69</v>
      </c>
      <c r="D97" s="40"/>
      <c r="E97" s="40"/>
      <c r="F97" s="40"/>
    </row>
    <row r="98" spans="3:6" x14ac:dyDescent="0.45">
      <c r="C98"/>
      <c r="D98"/>
      <c r="E98"/>
      <c r="F98"/>
    </row>
  </sheetData>
  <mergeCells count="20">
    <mergeCell ref="C73:I73"/>
    <mergeCell ref="C74:J74"/>
    <mergeCell ref="E76:F76"/>
    <mergeCell ref="G76:H76"/>
    <mergeCell ref="C88:H88"/>
    <mergeCell ref="C45:I45"/>
    <mergeCell ref="C49:I49"/>
    <mergeCell ref="C50:J50"/>
    <mergeCell ref="E52:F52"/>
    <mergeCell ref="G52:H52"/>
    <mergeCell ref="C25:I25"/>
    <mergeCell ref="C26:J26"/>
    <mergeCell ref="E28:F28"/>
    <mergeCell ref="G28:H28"/>
    <mergeCell ref="M36:R36"/>
    <mergeCell ref="C1:I1"/>
    <mergeCell ref="E4:F4"/>
    <mergeCell ref="G4:H4"/>
    <mergeCell ref="C2:J2"/>
    <mergeCell ref="M13:Q1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ปร 4</vt:lpstr>
      <vt:lpstr>ปร.5</vt:lpstr>
      <vt:lpstr>เสนอราคา ปร.5</vt:lpstr>
      <vt:lpstr>เสนอ ปร4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ASUSPC-001</dc:creator>
  <cp:lastModifiedBy>HP</cp:lastModifiedBy>
  <cp:lastPrinted>2019-06-20T08:31:13Z</cp:lastPrinted>
  <dcterms:created xsi:type="dcterms:W3CDTF">2016-11-15T03:05:07Z</dcterms:created>
  <dcterms:modified xsi:type="dcterms:W3CDTF">2019-06-20T08:31:19Z</dcterms:modified>
</cp:coreProperties>
</file>